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ESK-F-SRTP\Жоглик\5 САЙТ\ЦП\2019\12 Декабрь 2019\"/>
    </mc:Choice>
  </mc:AlternateContent>
  <bookViews>
    <workbookView xWindow="-45" yWindow="0" windowWidth="14685" windowHeight="12825"/>
  </bookViews>
  <sheets>
    <sheet name="ВЭС" sheetId="3" r:id="rId1"/>
    <sheet name="ЗЭС все ЗЦП" sheetId="5" r:id="rId2"/>
    <sheet name="СЭС" sheetId="1" r:id="rId3"/>
    <sheet name="ЦЭС" sheetId="2" r:id="rId4"/>
    <sheet name="ЮЭС" sheetId="4" r:id="rId5"/>
  </sheets>
  <definedNames>
    <definedName name="_xlnm.Print_Area" localSheetId="2">СЭС!#REF!</definedName>
  </definedNames>
  <calcPr calcId="162913"/>
</workbook>
</file>

<file path=xl/calcChain.xml><?xml version="1.0" encoding="utf-8"?>
<calcChain xmlns="http://schemas.openxmlformats.org/spreadsheetml/2006/main">
  <c r="I35" i="4" l="1"/>
  <c r="G35" i="4"/>
  <c r="P36" i="4" s="1"/>
  <c r="F35" i="4"/>
  <c r="I31" i="4"/>
  <c r="G31" i="4"/>
  <c r="P32" i="4" s="1"/>
  <c r="F31" i="4"/>
  <c r="I27" i="4"/>
  <c r="I23" i="4" s="1"/>
  <c r="G27" i="4"/>
  <c r="J27" i="4" s="1"/>
  <c r="N28" i="4" s="1"/>
  <c r="F27" i="4"/>
  <c r="G23" i="4"/>
  <c r="F23" i="4"/>
  <c r="M21" i="4"/>
  <c r="I18" i="4"/>
  <c r="G18" i="4"/>
  <c r="P19" i="4" s="1"/>
  <c r="F18" i="4"/>
  <c r="I13" i="4"/>
  <c r="G13" i="4"/>
  <c r="J13" i="4" s="1"/>
  <c r="N14" i="4" s="1"/>
  <c r="F13" i="4"/>
  <c r="R9" i="4"/>
  <c r="Q9" i="4"/>
  <c r="P9" i="4"/>
  <c r="J35" i="4" l="1"/>
  <c r="N36" i="4" s="1"/>
  <c r="Q36" i="4" s="1"/>
  <c r="J23" i="4"/>
  <c r="N24" i="4" s="1"/>
  <c r="J31" i="4"/>
  <c r="N32" i="4" s="1"/>
  <c r="J18" i="4"/>
  <c r="N19" i="4" s="1"/>
  <c r="R28" i="4"/>
  <c r="Q28" i="4"/>
  <c r="O28" i="4"/>
  <c r="O36" i="4"/>
  <c r="R36" i="4"/>
  <c r="R14" i="4"/>
  <c r="Q14" i="4"/>
  <c r="O14" i="4"/>
  <c r="R24" i="4"/>
  <c r="Q24" i="4"/>
  <c r="O24" i="4"/>
  <c r="O32" i="4"/>
  <c r="R32" i="4"/>
  <c r="Q32" i="4"/>
  <c r="R19" i="4"/>
  <c r="O19" i="4"/>
  <c r="Q19" i="4"/>
  <c r="P24" i="4"/>
  <c r="P14" i="4"/>
  <c r="P28" i="4"/>
  <c r="M65" i="2" l="1"/>
  <c r="M64" i="2"/>
  <c r="M63" i="2"/>
  <c r="L63" i="2"/>
  <c r="I63" i="2"/>
  <c r="G63" i="2"/>
  <c r="J63" i="2" s="1"/>
  <c r="N64" i="2" s="1"/>
  <c r="F63" i="2"/>
  <c r="M61" i="2"/>
  <c r="K60" i="2"/>
  <c r="M60" i="2" s="1"/>
  <c r="M59" i="2" s="1"/>
  <c r="L59" i="2"/>
  <c r="H59" i="2"/>
  <c r="I59" i="2" s="1"/>
  <c r="G59" i="2"/>
  <c r="P60" i="2" s="1"/>
  <c r="F59" i="2"/>
  <c r="M57" i="2"/>
  <c r="M56" i="2"/>
  <c r="M55" i="2" s="1"/>
  <c r="L55" i="2"/>
  <c r="K55" i="2"/>
  <c r="I55" i="2"/>
  <c r="G55" i="2"/>
  <c r="P56" i="2" s="1"/>
  <c r="F55" i="2"/>
  <c r="L52" i="2"/>
  <c r="M52" i="2" s="1"/>
  <c r="M50" i="2" s="1"/>
  <c r="K52" i="2"/>
  <c r="H50" i="2"/>
  <c r="I50" i="2" s="1"/>
  <c r="G50" i="2"/>
  <c r="P51" i="2" s="1"/>
  <c r="F50" i="2"/>
  <c r="M46" i="2"/>
  <c r="L46" i="2"/>
  <c r="K46" i="2"/>
  <c r="I46" i="2"/>
  <c r="G46" i="2"/>
  <c r="P47" i="2" s="1"/>
  <c r="F46" i="2"/>
  <c r="M43" i="2"/>
  <c r="L42" i="2"/>
  <c r="M42" i="2" s="1"/>
  <c r="M41" i="2" s="1"/>
  <c r="K41" i="2"/>
  <c r="I41" i="2"/>
  <c r="G41" i="2"/>
  <c r="P42" i="2" s="1"/>
  <c r="F41" i="2"/>
  <c r="L38" i="2"/>
  <c r="M37" i="2"/>
  <c r="L37" i="2"/>
  <c r="K37" i="2"/>
  <c r="H37" i="2"/>
  <c r="I37" i="2" s="1"/>
  <c r="G37" i="2"/>
  <c r="P38" i="2" s="1"/>
  <c r="F37" i="2"/>
  <c r="M33" i="2"/>
  <c r="L33" i="2"/>
  <c r="K33" i="2"/>
  <c r="I33" i="2"/>
  <c r="G33" i="2"/>
  <c r="P34" i="2" s="1"/>
  <c r="M29" i="2"/>
  <c r="L29" i="2"/>
  <c r="K29" i="2"/>
  <c r="H29" i="2"/>
  <c r="I29" i="2" s="1"/>
  <c r="G29" i="2"/>
  <c r="P30" i="2" s="1"/>
  <c r="F29" i="2"/>
  <c r="K27" i="2"/>
  <c r="M25" i="2"/>
  <c r="L25" i="2"/>
  <c r="K25" i="2"/>
  <c r="H25" i="2"/>
  <c r="I25" i="2" s="1"/>
  <c r="G25" i="2"/>
  <c r="F21" i="2"/>
  <c r="F20" i="2"/>
  <c r="F18" i="2" s="1"/>
  <c r="F19" i="2"/>
  <c r="H18" i="2"/>
  <c r="I18" i="2" s="1"/>
  <c r="G18" i="2"/>
  <c r="R14" i="2"/>
  <c r="Q14" i="2"/>
  <c r="P14" i="2"/>
  <c r="J33" i="2" l="1"/>
  <c r="N34" i="2" s="1"/>
  <c r="Q34" i="2" s="1"/>
  <c r="K59" i="2"/>
  <c r="J37" i="2"/>
  <c r="N38" i="2" s="1"/>
  <c r="O38" i="2" s="1"/>
  <c r="L41" i="2"/>
  <c r="J18" i="2"/>
  <c r="N18" i="2" s="1"/>
  <c r="P18" i="2" s="1"/>
  <c r="L50" i="2"/>
  <c r="J55" i="2"/>
  <c r="N56" i="2" s="1"/>
  <c r="J25" i="2"/>
  <c r="N26" i="2" s="1"/>
  <c r="Q26" i="2" s="1"/>
  <c r="J29" i="2"/>
  <c r="N30" i="2" s="1"/>
  <c r="R30" i="2" s="1"/>
  <c r="R38" i="2"/>
  <c r="Q38" i="2"/>
  <c r="O18" i="2"/>
  <c r="O56" i="2"/>
  <c r="R56" i="2"/>
  <c r="Q56" i="2"/>
  <c r="O64" i="2"/>
  <c r="R64" i="2"/>
  <c r="Q64" i="2"/>
  <c r="R26" i="2"/>
  <c r="O26" i="2"/>
  <c r="Q30" i="2"/>
  <c r="R34" i="2"/>
  <c r="P64" i="2"/>
  <c r="P26" i="2"/>
  <c r="J46" i="2"/>
  <c r="N47" i="2" s="1"/>
  <c r="J41" i="2"/>
  <c r="N42" i="2" s="1"/>
  <c r="J50" i="2"/>
  <c r="N51" i="2" s="1"/>
  <c r="J59" i="2"/>
  <c r="N60" i="2" s="1"/>
  <c r="O34" i="2" l="1"/>
  <c r="O30" i="2"/>
  <c r="O47" i="2"/>
  <c r="R47" i="2"/>
  <c r="Q47" i="2"/>
  <c r="O60" i="2"/>
  <c r="R60" i="2"/>
  <c r="Q60" i="2"/>
  <c r="O51" i="2"/>
  <c r="R51" i="2"/>
  <c r="Q51" i="2"/>
  <c r="Q42" i="2"/>
  <c r="O42" i="2"/>
  <c r="R42" i="2"/>
  <c r="M233" i="1" l="1"/>
  <c r="G233" i="1"/>
  <c r="J233" i="1" s="1"/>
  <c r="N234" i="1" s="1"/>
  <c r="F233" i="1"/>
  <c r="AJ233" i="1" s="1"/>
  <c r="M229" i="1"/>
  <c r="G229" i="1"/>
  <c r="P230" i="1" s="1"/>
  <c r="F229" i="1"/>
  <c r="AJ229" i="1" s="1"/>
  <c r="M225" i="1"/>
  <c r="I225" i="1"/>
  <c r="H225" i="1"/>
  <c r="G225" i="1"/>
  <c r="F225" i="1"/>
  <c r="AJ225" i="1" s="1"/>
  <c r="N223" i="1"/>
  <c r="O223" i="1" s="1"/>
  <c r="M222" i="1"/>
  <c r="G222" i="1"/>
  <c r="J222" i="1" s="1"/>
  <c r="F222" i="1"/>
  <c r="AJ222" i="1" s="1"/>
  <c r="M219" i="1"/>
  <c r="G219" i="1"/>
  <c r="P220" i="1" s="1"/>
  <c r="F219" i="1"/>
  <c r="AJ219" i="1" s="1"/>
  <c r="M215" i="1"/>
  <c r="G215" i="1"/>
  <c r="J215" i="1" s="1"/>
  <c r="N216" i="1" s="1"/>
  <c r="O216" i="1" s="1"/>
  <c r="F215" i="1"/>
  <c r="AJ215" i="1" s="1"/>
  <c r="M211" i="1"/>
  <c r="G211" i="1"/>
  <c r="P212" i="1" s="1"/>
  <c r="F211" i="1"/>
  <c r="AJ211" i="1" s="1"/>
  <c r="M208" i="1"/>
  <c r="G208" i="1"/>
  <c r="J208" i="1" s="1"/>
  <c r="N209" i="1" s="1"/>
  <c r="O209" i="1" s="1"/>
  <c r="F208" i="1"/>
  <c r="AJ208" i="1" s="1"/>
  <c r="M204" i="1"/>
  <c r="G204" i="1"/>
  <c r="P205" i="1" s="1"/>
  <c r="F204" i="1"/>
  <c r="AJ204" i="1" s="1"/>
  <c r="M200" i="1"/>
  <c r="G200" i="1"/>
  <c r="J200" i="1" s="1"/>
  <c r="N201" i="1" s="1"/>
  <c r="O201" i="1" s="1"/>
  <c r="F200" i="1"/>
  <c r="AJ200" i="1" s="1"/>
  <c r="M197" i="1"/>
  <c r="G197" i="1"/>
  <c r="P198" i="1" s="1"/>
  <c r="F197" i="1"/>
  <c r="AJ197" i="1" s="1"/>
  <c r="M193" i="1"/>
  <c r="I193" i="1"/>
  <c r="G193" i="1"/>
  <c r="J193" i="1" s="1"/>
  <c r="N194" i="1" s="1"/>
  <c r="F193" i="1"/>
  <c r="AJ193" i="1" s="1"/>
  <c r="M189" i="1"/>
  <c r="J189" i="1"/>
  <c r="N190" i="1" s="1"/>
  <c r="R190" i="1" s="1"/>
  <c r="G189" i="1"/>
  <c r="P190" i="1" s="1"/>
  <c r="F189" i="1"/>
  <c r="AJ189" i="1" s="1"/>
  <c r="M184" i="1"/>
  <c r="G184" i="1"/>
  <c r="P186" i="1" s="1"/>
  <c r="F184" i="1"/>
  <c r="AH184" i="1" s="1"/>
  <c r="M181" i="1"/>
  <c r="G181" i="1"/>
  <c r="J181" i="1" s="1"/>
  <c r="N182" i="1" s="1"/>
  <c r="F181" i="1"/>
  <c r="AJ181" i="1" s="1"/>
  <c r="M177" i="1"/>
  <c r="G177" i="1"/>
  <c r="P178" i="1" s="1"/>
  <c r="F177" i="1"/>
  <c r="AJ177" i="1" s="1"/>
  <c r="M173" i="1"/>
  <c r="G173" i="1"/>
  <c r="J173" i="1" s="1"/>
  <c r="N174" i="1" s="1"/>
  <c r="F173" i="1"/>
  <c r="AJ173" i="1" s="1"/>
  <c r="M169" i="1"/>
  <c r="G169" i="1"/>
  <c r="P170" i="1" s="1"/>
  <c r="F169" i="1"/>
  <c r="AJ169" i="1" s="1"/>
  <c r="M165" i="1"/>
  <c r="J165" i="1"/>
  <c r="N166" i="1" s="1"/>
  <c r="G165" i="1"/>
  <c r="P166" i="1" s="1"/>
  <c r="F165" i="1"/>
  <c r="M161" i="1"/>
  <c r="J161" i="1"/>
  <c r="N162" i="1" s="1"/>
  <c r="G161" i="1"/>
  <c r="P162" i="1" s="1"/>
  <c r="F161" i="1"/>
  <c r="AH161" i="1" s="1"/>
  <c r="M157" i="1"/>
  <c r="J157" i="1"/>
  <c r="N158" i="1" s="1"/>
  <c r="R158" i="1" s="1"/>
  <c r="G157" i="1"/>
  <c r="P158" i="1" s="1"/>
  <c r="F157" i="1"/>
  <c r="AJ157" i="1" s="1"/>
  <c r="M154" i="1"/>
  <c r="J154" i="1"/>
  <c r="N155" i="1" s="1"/>
  <c r="G154" i="1"/>
  <c r="P155" i="1" s="1"/>
  <c r="F154" i="1"/>
  <c r="AJ154" i="1" s="1"/>
  <c r="M150" i="1"/>
  <c r="G150" i="1"/>
  <c r="J150" i="1" s="1"/>
  <c r="N151" i="1" s="1"/>
  <c r="F150" i="1"/>
  <c r="AJ150" i="1" s="1"/>
  <c r="M146" i="1"/>
  <c r="G146" i="1"/>
  <c r="P147" i="1" s="1"/>
  <c r="F146" i="1"/>
  <c r="AJ146" i="1" s="1"/>
  <c r="M142" i="1"/>
  <c r="G142" i="1"/>
  <c r="P143" i="1" s="1"/>
  <c r="F142" i="1"/>
  <c r="AJ142" i="1" s="1"/>
  <c r="M138" i="1"/>
  <c r="G138" i="1"/>
  <c r="P139" i="1" s="1"/>
  <c r="F138" i="1"/>
  <c r="AI138" i="1" s="1"/>
  <c r="M135" i="1"/>
  <c r="I135" i="1"/>
  <c r="H135" i="1"/>
  <c r="G135" i="1"/>
  <c r="P136" i="1" s="1"/>
  <c r="F135" i="1"/>
  <c r="AI135" i="1" s="1"/>
  <c r="M131" i="1"/>
  <c r="G131" i="1"/>
  <c r="J131" i="1" s="1"/>
  <c r="N132" i="1" s="1"/>
  <c r="F131" i="1"/>
  <c r="AI131" i="1" s="1"/>
  <c r="M127" i="1"/>
  <c r="G127" i="1"/>
  <c r="P128" i="1" s="1"/>
  <c r="F127" i="1"/>
  <c r="AI127" i="1" s="1"/>
  <c r="M124" i="1"/>
  <c r="G124" i="1"/>
  <c r="P125" i="1" s="1"/>
  <c r="F124" i="1"/>
  <c r="AI124" i="1" s="1"/>
  <c r="M120" i="1"/>
  <c r="G120" i="1"/>
  <c r="P121" i="1" s="1"/>
  <c r="F120" i="1"/>
  <c r="AI120" i="1" s="1"/>
  <c r="AH116" i="1"/>
  <c r="M113" i="1"/>
  <c r="G113" i="1"/>
  <c r="J113" i="1" s="1"/>
  <c r="N114" i="1" s="1"/>
  <c r="F113" i="1"/>
  <c r="AH113" i="1" s="1"/>
  <c r="M109" i="1"/>
  <c r="G109" i="1"/>
  <c r="J109" i="1" s="1"/>
  <c r="N110" i="1" s="1"/>
  <c r="F109" i="1"/>
  <c r="AJ109" i="1" s="1"/>
  <c r="P105" i="1"/>
  <c r="M103" i="1"/>
  <c r="I103" i="1"/>
  <c r="G103" i="1"/>
  <c r="P104" i="1" s="1"/>
  <c r="F103" i="1"/>
  <c r="AH103" i="1" s="1"/>
  <c r="M100" i="1"/>
  <c r="G100" i="1"/>
  <c r="J100" i="1" s="1"/>
  <c r="N101" i="1" s="1"/>
  <c r="O101" i="1" s="1"/>
  <c r="F100" i="1"/>
  <c r="AJ100" i="1" s="1"/>
  <c r="M96" i="1"/>
  <c r="G96" i="1"/>
  <c r="P97" i="1" s="1"/>
  <c r="F96" i="1"/>
  <c r="AJ96" i="1" s="1"/>
  <c r="M92" i="1"/>
  <c r="G92" i="1"/>
  <c r="J92" i="1" s="1"/>
  <c r="N93" i="1" s="1"/>
  <c r="O93" i="1" s="1"/>
  <c r="F92" i="1"/>
  <c r="AJ92" i="1" s="1"/>
  <c r="M88" i="1"/>
  <c r="G88" i="1"/>
  <c r="P89" i="1" s="1"/>
  <c r="F88" i="1"/>
  <c r="AI88" i="1" s="1"/>
  <c r="M84" i="1"/>
  <c r="G84" i="1"/>
  <c r="J84" i="1" s="1"/>
  <c r="N85" i="1" s="1"/>
  <c r="O85" i="1" s="1"/>
  <c r="F84" i="1"/>
  <c r="AI84" i="1" s="1"/>
  <c r="M80" i="1"/>
  <c r="G80" i="1"/>
  <c r="P81" i="1" s="1"/>
  <c r="F80" i="1"/>
  <c r="AI80" i="1" s="1"/>
  <c r="M76" i="1"/>
  <c r="G76" i="1"/>
  <c r="J76" i="1" s="1"/>
  <c r="N77" i="1" s="1"/>
  <c r="O77" i="1" s="1"/>
  <c r="F76" i="1"/>
  <c r="AI76" i="1" s="1"/>
  <c r="M72" i="1"/>
  <c r="G72" i="1"/>
  <c r="P73" i="1" s="1"/>
  <c r="F72" i="1"/>
  <c r="AI72" i="1" s="1"/>
  <c r="M68" i="1"/>
  <c r="G68" i="1"/>
  <c r="J68" i="1" s="1"/>
  <c r="N69" i="1" s="1"/>
  <c r="O69" i="1" s="1"/>
  <c r="F68" i="1"/>
  <c r="AH68" i="1" s="1"/>
  <c r="M65" i="1"/>
  <c r="G65" i="1"/>
  <c r="P66" i="1" s="1"/>
  <c r="F65" i="1"/>
  <c r="AJ65" i="1" s="1"/>
  <c r="M62" i="1"/>
  <c r="G62" i="1"/>
  <c r="J62" i="1" s="1"/>
  <c r="N63" i="1" s="1"/>
  <c r="O63" i="1" s="1"/>
  <c r="F62" i="1"/>
  <c r="AJ62" i="1" s="1"/>
  <c r="M59" i="1"/>
  <c r="G59" i="1"/>
  <c r="J59" i="1" s="1"/>
  <c r="N60" i="1" s="1"/>
  <c r="F59" i="1"/>
  <c r="AJ59" i="1" s="1"/>
  <c r="M55" i="1"/>
  <c r="I55" i="1"/>
  <c r="G55" i="1"/>
  <c r="P56" i="1" s="1"/>
  <c r="F55" i="1"/>
  <c r="AJ55" i="1" s="1"/>
  <c r="M51" i="1"/>
  <c r="G51" i="1"/>
  <c r="P52" i="1" s="1"/>
  <c r="F51" i="1"/>
  <c r="M48" i="1"/>
  <c r="J48" i="1"/>
  <c r="N49" i="1" s="1"/>
  <c r="G48" i="1"/>
  <c r="P49" i="1" s="1"/>
  <c r="F48" i="1"/>
  <c r="AJ48" i="1" s="1"/>
  <c r="M45" i="1"/>
  <c r="G45" i="1"/>
  <c r="J45" i="1" s="1"/>
  <c r="N46" i="1" s="1"/>
  <c r="F45" i="1"/>
  <c r="AJ45" i="1" s="1"/>
  <c r="M42" i="1"/>
  <c r="J42" i="1"/>
  <c r="N43" i="1" s="1"/>
  <c r="G42" i="1"/>
  <c r="P43" i="1" s="1"/>
  <c r="F42" i="1"/>
  <c r="AH42" i="1" s="1"/>
  <c r="M38" i="1"/>
  <c r="G38" i="1"/>
  <c r="P39" i="1" s="1"/>
  <c r="F38" i="1"/>
  <c r="AH38" i="1" s="1"/>
  <c r="M32" i="1"/>
  <c r="G32" i="1"/>
  <c r="P33" i="1" s="1"/>
  <c r="F32" i="1"/>
  <c r="AH32" i="1" s="1"/>
  <c r="M28" i="1"/>
  <c r="G28" i="1"/>
  <c r="P29" i="1" s="1"/>
  <c r="F28" i="1"/>
  <c r="AH28" i="1" s="1"/>
  <c r="M25" i="1"/>
  <c r="G25" i="1"/>
  <c r="J25" i="1" s="1"/>
  <c r="N26" i="1" s="1"/>
  <c r="F25" i="1"/>
  <c r="AJ25" i="1" s="1"/>
  <c r="M20" i="1"/>
  <c r="G20" i="1"/>
  <c r="J20" i="1" s="1"/>
  <c r="F20" i="1"/>
  <c r="AI20" i="1" s="1"/>
  <c r="P16" i="1"/>
  <c r="M15" i="1"/>
  <c r="J15" i="1"/>
  <c r="N17" i="1" s="1"/>
  <c r="G15" i="1"/>
  <c r="P17" i="1" s="1"/>
  <c r="F15" i="1"/>
  <c r="AI15" i="1" s="1"/>
  <c r="M11" i="1"/>
  <c r="G11" i="1"/>
  <c r="P12" i="1" s="1"/>
  <c r="F11" i="1"/>
  <c r="AI11" i="1" s="1"/>
  <c r="P8" i="1"/>
  <c r="M7" i="1"/>
  <c r="J7" i="1"/>
  <c r="N8" i="1" s="1"/>
  <c r="G7" i="1"/>
  <c r="F7" i="1"/>
  <c r="AH7" i="1" s="1"/>
  <c r="R132" i="1" l="1"/>
  <c r="Q132" i="1"/>
  <c r="R151" i="1"/>
  <c r="Q151" i="1"/>
  <c r="J124" i="1"/>
  <c r="N125" i="1" s="1"/>
  <c r="P132" i="1"/>
  <c r="J142" i="1"/>
  <c r="N143" i="1" s="1"/>
  <c r="P151" i="1"/>
  <c r="J28" i="1"/>
  <c r="N29" i="1" s="1"/>
  <c r="J55" i="1"/>
  <c r="N56" i="1" s="1"/>
  <c r="J103" i="1"/>
  <c r="N105" i="1" s="1"/>
  <c r="O105" i="1" s="1"/>
  <c r="Q105" i="1" s="1"/>
  <c r="P110" i="1"/>
  <c r="J229" i="1"/>
  <c r="N230" i="1" s="1"/>
  <c r="P21" i="1"/>
  <c r="J135" i="1"/>
  <c r="N136" i="1" s="1"/>
  <c r="J225" i="1"/>
  <c r="N226" i="1" s="1"/>
  <c r="P22" i="1"/>
  <c r="O190" i="1"/>
  <c r="R26" i="1"/>
  <c r="Q26" i="1"/>
  <c r="O26" i="1"/>
  <c r="R105" i="1"/>
  <c r="Q162" i="1"/>
  <c r="O162" i="1"/>
  <c r="R162" i="1"/>
  <c r="O166" i="1"/>
  <c r="Q166" i="1"/>
  <c r="R166" i="1"/>
  <c r="O182" i="1"/>
  <c r="R182" i="1"/>
  <c r="Q182" i="1"/>
  <c r="O194" i="1"/>
  <c r="R194" i="1"/>
  <c r="Q194" i="1"/>
  <c r="O226" i="1"/>
  <c r="R226" i="1"/>
  <c r="Q226" i="1"/>
  <c r="Q8" i="1"/>
  <c r="O8" i="1"/>
  <c r="R8" i="1"/>
  <c r="O17" i="1"/>
  <c r="R17" i="1"/>
  <c r="Q17" i="1"/>
  <c r="Q110" i="1"/>
  <c r="O110" i="1"/>
  <c r="R110" i="1"/>
  <c r="O114" i="1"/>
  <c r="Q114" i="1"/>
  <c r="R114" i="1"/>
  <c r="N22" i="1"/>
  <c r="N21" i="1"/>
  <c r="O43" i="1"/>
  <c r="R43" i="1"/>
  <c r="Q43" i="1"/>
  <c r="Q46" i="1"/>
  <c r="O46" i="1"/>
  <c r="R46" i="1"/>
  <c r="Q49" i="1"/>
  <c r="O49" i="1"/>
  <c r="R49" i="1"/>
  <c r="Q155" i="1"/>
  <c r="O155" i="1"/>
  <c r="R155" i="1"/>
  <c r="O174" i="1"/>
  <c r="Q174" i="1"/>
  <c r="R174" i="1"/>
  <c r="O29" i="1"/>
  <c r="R29" i="1"/>
  <c r="Q29" i="1"/>
  <c r="O56" i="1"/>
  <c r="R56" i="1"/>
  <c r="Q56" i="1"/>
  <c r="Q230" i="1"/>
  <c r="R230" i="1"/>
  <c r="O230" i="1"/>
  <c r="O234" i="1"/>
  <c r="R234" i="1"/>
  <c r="Q234" i="1"/>
  <c r="Q60" i="1"/>
  <c r="O60" i="1"/>
  <c r="R60" i="1"/>
  <c r="J11" i="1"/>
  <c r="N12" i="1" s="1"/>
  <c r="J32" i="1"/>
  <c r="N33" i="1" s="1"/>
  <c r="O33" i="1" s="1"/>
  <c r="J38" i="1"/>
  <c r="N39" i="1" s="1"/>
  <c r="J51" i="1"/>
  <c r="N52" i="1" s="1"/>
  <c r="P63" i="1"/>
  <c r="P69" i="1"/>
  <c r="P77" i="1"/>
  <c r="P85" i="1"/>
  <c r="P93" i="1"/>
  <c r="J120" i="1"/>
  <c r="N121" i="1" s="1"/>
  <c r="J138" i="1"/>
  <c r="N139" i="1" s="1"/>
  <c r="Q158" i="1"/>
  <c r="J169" i="1"/>
  <c r="N170" i="1" s="1"/>
  <c r="J177" i="1"/>
  <c r="N178" i="1" s="1"/>
  <c r="P185" i="1"/>
  <c r="N16" i="1"/>
  <c r="P26" i="1"/>
  <c r="P46" i="1"/>
  <c r="P60" i="1"/>
  <c r="Q63" i="1"/>
  <c r="J65" i="1"/>
  <c r="N66" i="1" s="1"/>
  <c r="Q69" i="1"/>
  <c r="J72" i="1"/>
  <c r="N73" i="1" s="1"/>
  <c r="Q77" i="1"/>
  <c r="J80" i="1"/>
  <c r="N81" i="1" s="1"/>
  <c r="Q85" i="1"/>
  <c r="J88" i="1"/>
  <c r="N89" i="1" s="1"/>
  <c r="Q93" i="1"/>
  <c r="J96" i="1"/>
  <c r="N97" i="1" s="1"/>
  <c r="Q101" i="1"/>
  <c r="N104" i="1"/>
  <c r="O104" i="1" s="1"/>
  <c r="J127" i="1"/>
  <c r="N128" i="1" s="1"/>
  <c r="O132" i="1"/>
  <c r="Q136" i="1"/>
  <c r="J146" i="1"/>
  <c r="N147" i="1" s="1"/>
  <c r="O151" i="1"/>
  <c r="Q190" i="1"/>
  <c r="J197" i="1"/>
  <c r="N198" i="1" s="1"/>
  <c r="Q201" i="1"/>
  <c r="J204" i="1"/>
  <c r="N205" i="1" s="1"/>
  <c r="Q209" i="1"/>
  <c r="J211" i="1"/>
  <c r="N212" i="1" s="1"/>
  <c r="Q216" i="1"/>
  <c r="J219" i="1"/>
  <c r="N220" i="1" s="1"/>
  <c r="Q223" i="1"/>
  <c r="R63" i="1"/>
  <c r="R69" i="1"/>
  <c r="R77" i="1"/>
  <c r="R85" i="1"/>
  <c r="R93" i="1"/>
  <c r="R101" i="1"/>
  <c r="P114" i="1"/>
  <c r="O158" i="1"/>
  <c r="R201" i="1"/>
  <c r="R209" i="1"/>
  <c r="R216" i="1"/>
  <c r="R223" i="1"/>
  <c r="P226" i="1"/>
  <c r="P234" i="1"/>
  <c r="P174" i="1"/>
  <c r="P182" i="1"/>
  <c r="P101" i="1"/>
  <c r="J184" i="1"/>
  <c r="P194" i="1"/>
  <c r="P201" i="1"/>
  <c r="P209" i="1"/>
  <c r="P216" i="1"/>
  <c r="P223" i="1"/>
  <c r="R136" i="1" l="1"/>
  <c r="O136" i="1"/>
  <c r="R143" i="1"/>
  <c r="O143" i="1"/>
  <c r="Q143" i="1"/>
  <c r="R125" i="1"/>
  <c r="O125" i="1"/>
  <c r="Q125" i="1"/>
  <c r="R121" i="1"/>
  <c r="Q121" i="1"/>
  <c r="O121" i="1"/>
  <c r="Q81" i="1"/>
  <c r="R81" i="1"/>
  <c r="O81" i="1"/>
  <c r="Q66" i="1"/>
  <c r="R66" i="1"/>
  <c r="O66" i="1"/>
  <c r="Q170" i="1"/>
  <c r="O170" i="1"/>
  <c r="R170" i="1"/>
  <c r="O12" i="1"/>
  <c r="R12" i="1"/>
  <c r="Q12" i="1"/>
  <c r="O22" i="1"/>
  <c r="R22" i="1"/>
  <c r="Q22" i="1"/>
  <c r="Q220" i="1"/>
  <c r="O220" i="1"/>
  <c r="R220" i="1"/>
  <c r="Q205" i="1"/>
  <c r="O205" i="1"/>
  <c r="R205" i="1"/>
  <c r="R128" i="1"/>
  <c r="Q128" i="1"/>
  <c r="O128" i="1"/>
  <c r="Q16" i="1"/>
  <c r="O16" i="1"/>
  <c r="R16" i="1"/>
  <c r="O52" i="1"/>
  <c r="R52" i="1"/>
  <c r="Q52" i="1"/>
  <c r="R147" i="1"/>
  <c r="Q147" i="1"/>
  <c r="O147" i="1"/>
  <c r="Q104" i="1"/>
  <c r="R104" i="1"/>
  <c r="Q89" i="1"/>
  <c r="R89" i="1"/>
  <c r="O89" i="1"/>
  <c r="Q73" i="1"/>
  <c r="R73" i="1"/>
  <c r="O73" i="1"/>
  <c r="R139" i="1"/>
  <c r="Q139" i="1"/>
  <c r="O139" i="1"/>
  <c r="R39" i="1"/>
  <c r="Q39" i="1"/>
  <c r="O39" i="1"/>
  <c r="Q212" i="1"/>
  <c r="O212" i="1"/>
  <c r="R212" i="1"/>
  <c r="Q178" i="1"/>
  <c r="O178" i="1"/>
  <c r="R178" i="1"/>
  <c r="R21" i="1"/>
  <c r="Q21" i="1"/>
  <c r="O21" i="1"/>
  <c r="N186" i="1"/>
  <c r="N185" i="1"/>
  <c r="Q198" i="1"/>
  <c r="R198" i="1"/>
  <c r="O198" i="1"/>
  <c r="Q97" i="1"/>
  <c r="O97" i="1"/>
  <c r="R97" i="1"/>
  <c r="Q185" i="1" l="1"/>
  <c r="O185" i="1"/>
  <c r="R185" i="1"/>
  <c r="Q186" i="1"/>
  <c r="O186" i="1"/>
  <c r="R186" i="1"/>
  <c r="I17" i="3"/>
  <c r="J17" i="3" s="1"/>
  <c r="N18" i="3" s="1"/>
  <c r="G17" i="3"/>
  <c r="P18" i="3" s="1"/>
  <c r="F17" i="3"/>
  <c r="I13" i="3"/>
  <c r="G13" i="3"/>
  <c r="J13" i="3" s="1"/>
  <c r="N14" i="3" s="1"/>
  <c r="F13" i="3"/>
  <c r="R9" i="3"/>
  <c r="Q9" i="3"/>
  <c r="P9" i="3"/>
  <c r="Q14" i="3" l="1"/>
  <c r="O14" i="3"/>
  <c r="R14" i="3"/>
  <c r="R18" i="3"/>
  <c r="O18" i="3"/>
  <c r="Q18" i="3"/>
  <c r="P14" i="3"/>
  <c r="R9" i="5" l="1"/>
  <c r="Q9" i="5"/>
  <c r="P9" i="5"/>
</calcChain>
</file>

<file path=xl/sharedStrings.xml><?xml version="1.0" encoding="utf-8"?>
<sst xmlns="http://schemas.openxmlformats.org/spreadsheetml/2006/main" count="1148" uniqueCount="326">
  <si>
    <t>УТВЕРЖДАЮ:</t>
  </si>
  <si>
    <t>Директор по передаче электроэнергии - 
главный инженер ОАО "ИЭСК"</t>
  </si>
  <si>
    <t>110кВ</t>
  </si>
  <si>
    <t>35/6</t>
  </si>
  <si>
    <t>110/35/10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</si>
  <si>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</si>
  <si>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</si>
  <si>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</si>
  <si>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</si>
  <si>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</si>
  <si>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 xml:space="preserve">Т-1 </t>
  </si>
  <si>
    <t xml:space="preserve">Т-2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</si>
  <si>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</si>
  <si>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</si>
  <si>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</si>
  <si>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</si>
  <si>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</si>
  <si>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</si>
  <si>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</si>
  <si>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</si>
  <si>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</si>
  <si>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</si>
  <si>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</si>
  <si>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</si>
  <si>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</si>
  <si>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</si>
  <si>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</si>
  <si>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</si>
  <si>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</si>
  <si>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</si>
  <si>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</si>
  <si>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</si>
  <si>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</si>
  <si>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</si>
  <si>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</si>
  <si>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</si>
  <si>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</si>
  <si>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</si>
  <si>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</si>
  <si>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</si>
  <si>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</si>
  <si>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;uuu</t>
  </si>
  <si>
    <t>Иркутская область, Братский район</t>
  </si>
  <si>
    <t>БЛПК</t>
  </si>
  <si>
    <t>220/110/10</t>
  </si>
  <si>
    <t>г. Братск</t>
  </si>
  <si>
    <t>ж.р. Центральный</t>
  </si>
  <si>
    <t xml:space="preserve">p   </t>
  </si>
  <si>
    <t>эл.снабжение от ПС-220кВ БЛПК</t>
  </si>
  <si>
    <t>Промбаза</t>
  </si>
  <si>
    <t>110/6</t>
  </si>
  <si>
    <t>Южная</t>
  </si>
  <si>
    <t>110/10</t>
  </si>
  <si>
    <t>Т-3</t>
  </si>
  <si>
    <t xml:space="preserve"> ;up   </t>
  </si>
  <si>
    <t>Городская</t>
  </si>
  <si>
    <t xml:space="preserve">  p     </t>
  </si>
  <si>
    <t>;u  ;uuu</t>
  </si>
  <si>
    <t>220/110/35</t>
  </si>
  <si>
    <t xml:space="preserve">T   p   </t>
  </si>
  <si>
    <t xml:space="preserve">T ;up   </t>
  </si>
  <si>
    <t>Т-4</t>
  </si>
  <si>
    <t xml:space="preserve">T p     </t>
  </si>
  <si>
    <t>35/10</t>
  </si>
  <si>
    <t xml:space="preserve">p       </t>
  </si>
  <si>
    <t>220/6</t>
  </si>
  <si>
    <t>СПП</t>
  </si>
  <si>
    <t>220/35/6</t>
  </si>
  <si>
    <t>Седановский переключательный пункт</t>
  </si>
  <si>
    <t>Джижива</t>
  </si>
  <si>
    <t>220/35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</si>
  <si>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</si>
  <si>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</si>
  <si>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</si>
  <si>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</si>
  <si>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</si>
  <si>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</si>
  <si>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</si>
  <si>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</si>
  <si>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</si>
  <si>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</si>
  <si>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</si>
  <si>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</si>
  <si>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</si>
  <si>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</si>
  <si>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</si>
  <si>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</si>
  <si>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</si>
  <si>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220/110/35/10/6</t>
  </si>
  <si>
    <t>110/10/6</t>
  </si>
  <si>
    <t>Иркутская обл., Нижнеилимский р-н.</t>
  </si>
  <si>
    <t>Рудногорская</t>
  </si>
  <si>
    <t>п. Рудногорск</t>
  </si>
  <si>
    <t>эл.снабжение от ПС-220кВ Рудногорская</t>
  </si>
  <si>
    <t xml:space="preserve">Ждановская          </t>
  </si>
  <si>
    <t xml:space="preserve">Карьер              </t>
  </si>
  <si>
    <t>п. Янгель</t>
  </si>
  <si>
    <t>ЛДК Игирма</t>
  </si>
  <si>
    <t>п. Новая Игирма</t>
  </si>
  <si>
    <t xml:space="preserve">Н-Илимская          </t>
  </si>
  <si>
    <t>п. Новоилимск</t>
  </si>
  <si>
    <t xml:space="preserve">Березняки           </t>
  </si>
  <si>
    <t>110/35/6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</si>
  <si>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</si>
  <si>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</si>
  <si>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</si>
  <si>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</si>
  <si>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</si>
  <si>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</si>
  <si>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Шестаково</t>
  </si>
  <si>
    <t>27,5/6</t>
  </si>
  <si>
    <t>п. Шестаково</t>
  </si>
  <si>
    <t>г. Усть-Илимск</t>
  </si>
  <si>
    <t>№ 6</t>
  </si>
  <si>
    <t>левый берег</t>
  </si>
  <si>
    <t>Иркутская обл., Усть-Илимский р-н.</t>
  </si>
  <si>
    <t xml:space="preserve">;uuu  </t>
  </si>
  <si>
    <t>220/35/10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</si>
  <si>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</si>
  <si>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</si>
  <si>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</si>
  <si>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</si>
  <si>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</si>
  <si>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</si>
  <si>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</si>
  <si>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</si>
  <si>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</si>
  <si>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</si>
  <si>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</si>
  <si>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</si>
  <si>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</si>
  <si>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По 3 кат. надежн.</t>
  </si>
  <si>
    <t>Макарово</t>
  </si>
  <si>
    <t>Иркутская область, Киренский р-н.</t>
  </si>
  <si>
    <t>с. Макарово</t>
  </si>
  <si>
    <t>Киренская</t>
  </si>
  <si>
    <t>г. Киренск</t>
  </si>
  <si>
    <t>м/р Гарь</t>
  </si>
  <si>
    <t>эл.снабжение от ПС-110кВ Киренская</t>
  </si>
  <si>
    <t>Алексеевская</t>
  </si>
  <si>
    <t>д. Алексеевка</t>
  </si>
  <si>
    <t xml:space="preserve">Салтыково           </t>
  </si>
  <si>
    <t>д. Салтыкова</t>
  </si>
  <si>
    <t>Вишняково</t>
  </si>
  <si>
    <t>п. Юбилейный</t>
  </si>
  <si>
    <t>Чечуйск</t>
  </si>
  <si>
    <t>п. Чечуйск</t>
  </si>
  <si>
    <t>58.07497</t>
  </si>
  <si>
    <t>108.70834</t>
  </si>
  <si>
    <t>Петропавловск</t>
  </si>
  <si>
    <t>с. Петропавловск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</si>
  <si>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</si>
  <si>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</si>
  <si>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</si>
  <si>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</si>
  <si>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</si>
  <si>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</si>
  <si>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</si>
  <si>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</si>
  <si>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</si>
  <si>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</si>
  <si>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</si>
  <si>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</si>
  <si>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</si>
  <si>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</si>
  <si>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</si>
  <si>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</si>
  <si>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</si>
  <si>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</si>
  <si>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</si>
  <si>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</si>
  <si>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</si>
  <si>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</si>
  <si>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</si>
  <si>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</si>
  <si>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</si>
  <si>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</si>
  <si>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</si>
  <si>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</si>
  <si>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</si>
  <si>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</si>
  <si>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</si>
  <si>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</si>
  <si>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</si>
  <si>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</si>
  <si>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</si>
  <si>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</si>
  <si>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</si>
  <si>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</si>
  <si>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</si>
  <si>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 xml:space="preserve"> </t>
  </si>
  <si>
    <t>Зона обслуживания Восточных электрических сетей</t>
  </si>
  <si>
    <t>Подстанции 110-35 кВ, питающиеся от ТЭЦ-10</t>
  </si>
  <si>
    <t>ПС 110/10 кВ Никольск</t>
  </si>
  <si>
    <t>Иркутский р-н, д. Никольск</t>
  </si>
  <si>
    <t>Зона обслуживания Западных электрических сетей</t>
  </si>
  <si>
    <t>Зона обслуживания Южных электрических сетей</t>
  </si>
  <si>
    <t>г.Иркутск</t>
  </si>
  <si>
    <t>Есть техническая возможность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</si>
  <si>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</si>
  <si>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</si>
  <si>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</si>
  <si>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"____"____________________20__ г.</t>
  </si>
  <si>
    <t>__________________Ю.Н. Терских</t>
  </si>
  <si>
    <t>ПС Восточная</t>
  </si>
  <si>
    <t>Куйбыш.р-н,ул.Баррикад</t>
  </si>
  <si>
    <t>52.293640</t>
  </si>
  <si>
    <t>104.378274</t>
  </si>
  <si>
    <t>Восточная 10кВ</t>
  </si>
  <si>
    <t>Подстанции 110-35 кВ, питающиеся от ПС 220/110/10 кВ Восточная</t>
  </si>
  <si>
    <t>ПС 110/10 кВ Покровская</t>
  </si>
  <si>
    <t>Осетрово</t>
  </si>
  <si>
    <t>северо-восток от вокзала ст.Лена</t>
  </si>
  <si>
    <t>ПС Рудная</t>
  </si>
  <si>
    <t>Слюдянский р-н</t>
  </si>
  <si>
    <t xml:space="preserve"> г.Слюдянка</t>
  </si>
  <si>
    <t>51.637232</t>
  </si>
  <si>
    <t>103.696280</t>
  </si>
  <si>
    <t>Отсутствует техническая возможность по ПС 220 кВ Слюдянка</t>
  </si>
  <si>
    <t>ПС Быстрая</t>
  </si>
  <si>
    <t xml:space="preserve"> с. Быстрое</t>
  </si>
  <si>
    <t>51.741646</t>
  </si>
  <si>
    <t>103.432575</t>
  </si>
  <si>
    <t>ПС Цимлянская</t>
  </si>
  <si>
    <t xml:space="preserve">бульвар Постышева 130а </t>
  </si>
  <si>
    <t>52.260799</t>
  </si>
  <si>
    <t>104.312221</t>
  </si>
  <si>
    <t>110/10/10</t>
  </si>
  <si>
    <t>Т-1 10 кВ</t>
  </si>
  <si>
    <t>Т-2 10 кВ</t>
  </si>
  <si>
    <t>Иркутский р-н, с. Пивовариха</t>
  </si>
  <si>
    <t xml:space="preserve">52.273344N </t>
  </si>
  <si>
    <t xml:space="preserve"> 104.4823623E</t>
  </si>
  <si>
    <t>Мощность по заключенным договорам ТП и(или) АГО</t>
  </si>
  <si>
    <t>ПС Октябрьская</t>
  </si>
  <si>
    <t>Октябрьский р-н,ул.К.Либкнехта, уг.ул.Ямская</t>
  </si>
  <si>
    <t>52.281162</t>
  </si>
  <si>
    <t>104.306413</t>
  </si>
  <si>
    <t>АТ-1 220кВ</t>
  </si>
  <si>
    <t>АТ-2 220кВ</t>
  </si>
  <si>
    <t>АТ-1 10кВ</t>
  </si>
  <si>
    <t>АТ-2 10кВ</t>
  </si>
  <si>
    <t>Подстанции, питающиеся от ПС220/110/35/27,5 кВ Слюдянка, принадлежащая ОАО РЖД</t>
  </si>
  <si>
    <t>Максимальная потребляемая мощность (загрузка) по данным 2018г</t>
  </si>
  <si>
    <t>эл.снабжение от ПС-110кВ Городская</t>
  </si>
  <si>
    <t>Чекановская</t>
  </si>
  <si>
    <t>ж.р. Чекановский</t>
  </si>
  <si>
    <t>Пурсей</t>
  </si>
  <si>
    <t>ж.р. Энергетик</t>
  </si>
  <si>
    <t xml:space="preserve">Заводская           </t>
  </si>
  <si>
    <t>ж.р. Гидростроитель</t>
  </si>
  <si>
    <t>АТ-1</t>
  </si>
  <si>
    <t>АТ-2</t>
  </si>
  <si>
    <t>Киренга</t>
  </si>
  <si>
    <t>220/110/35/10</t>
  </si>
  <si>
    <t>Иркутская область, Казачинско - Ленский р-н.</t>
  </si>
  <si>
    <t>п. Магистральный</t>
  </si>
  <si>
    <t>эл.снабжение от ПС-110кВ Киренга</t>
  </si>
  <si>
    <t>Казачинская</t>
  </si>
  <si>
    <t>п. Окунайка</t>
  </si>
  <si>
    <t>Небель</t>
  </si>
  <si>
    <t>п. Небель</t>
  </si>
  <si>
    <t>Окунайка</t>
  </si>
  <si>
    <t>Талая</t>
  </si>
  <si>
    <t>35/0,4</t>
  </si>
  <si>
    <t>Иркутская область, Казач-Ленский р-н.</t>
  </si>
  <si>
    <t>п. Талый</t>
  </si>
  <si>
    <t>Верхнемарково</t>
  </si>
  <si>
    <t>п. Верхнемарково</t>
  </si>
  <si>
    <t xml:space="preserve">                                 </t>
  </si>
  <si>
    <t>Зона обслуживания Центральныхных электрических сетей</t>
  </si>
  <si>
    <t>Иркутская(ГПП-1, ГПП-2)</t>
  </si>
  <si>
    <t>500/220/110/35/10/6</t>
  </si>
  <si>
    <t>г. Ангарск</t>
  </si>
  <si>
    <t>Южный массив, квартал 2:  ГПП-1 - строение 2; ГПП-2 - строение 3</t>
  </si>
  <si>
    <t>АТ-8</t>
  </si>
  <si>
    <t>АТ-9</t>
  </si>
  <si>
    <t>АТ-10</t>
  </si>
  <si>
    <t>Подстанции 220-35 кВ, питающиеся от ПС 500/220/110/35/10/6 кВ Иркутская</t>
  </si>
  <si>
    <t>ПС Пионерская</t>
  </si>
  <si>
    <t>Иркутская область, Ангарский район</t>
  </si>
  <si>
    <t>Радиоцентр-7</t>
  </si>
  <si>
    <t>52.435377</t>
  </si>
  <si>
    <t>103.677093</t>
  </si>
  <si>
    <t>Прибрежная</t>
  </si>
  <si>
    <t>мкр-н 30, соор. 300</t>
  </si>
  <si>
    <t>52.526319</t>
  </si>
  <si>
    <t>103.846172</t>
  </si>
  <si>
    <t>ПС Юбилейная</t>
  </si>
  <si>
    <t>база отдыха "Юбилейная"</t>
  </si>
  <si>
    <t>52.440907</t>
  </si>
  <si>
    <t>103.748417</t>
  </si>
  <si>
    <t>Промышленная</t>
  </si>
  <si>
    <t>Иркутская область, Ангарский р-н,</t>
  </si>
  <si>
    <t>с ю-з стороны территории Ангарского электро-механического завода</t>
  </si>
  <si>
    <t>52.513153</t>
  </si>
  <si>
    <t>103.907322</t>
  </si>
  <si>
    <t>УП-15</t>
  </si>
  <si>
    <t>г.Ангарск</t>
  </si>
  <si>
    <t>52.340880</t>
  </si>
  <si>
    <t>103.532254</t>
  </si>
  <si>
    <t>Подстанции 110-35 кВ, питающиеся от ПС 110 кВ ТЭЦ-11</t>
  </si>
  <si>
    <t>Лесозавод</t>
  </si>
  <si>
    <t>Иркутская область, Усольский р-н,</t>
  </si>
  <si>
    <t>1,5 км по направлению на юго-восток от с. Узкий Луг</t>
  </si>
  <si>
    <t>52.893515</t>
  </si>
  <si>
    <t>103.271507</t>
  </si>
  <si>
    <t>ПС Белореченская</t>
  </si>
  <si>
    <t>п. Белореченский</t>
  </si>
  <si>
    <t>Подстанции 110-35 кВ, питающиеся от ПС 110 кВ Белореченская</t>
  </si>
  <si>
    <t>Молодежная</t>
  </si>
  <si>
    <t>35/11</t>
  </si>
  <si>
    <t>ПС Еловка</t>
  </si>
  <si>
    <t>ПС Мирная</t>
  </si>
  <si>
    <t>__________________А.Н. Мартынов</t>
  </si>
  <si>
    <t>Максимальная потребляемая мощность (загрузка) по данным контрольного замера в декабре 2018г</t>
  </si>
  <si>
    <t>Резерв мощности 
с учетом присоединенных потребителей и заключенных договоров ТП (105%)</t>
  </si>
  <si>
    <t>2 рем</t>
  </si>
  <si>
    <t>1 рем</t>
  </si>
  <si>
    <t xml:space="preserve">   </t>
  </si>
  <si>
    <t>Максимальная потребляемая мощность (загрузка) по данным контрольного замера в 2018г</t>
  </si>
  <si>
    <t>Покровская+Туристская +Летняя +Сосновая+Пивовариха+Искра</t>
  </si>
  <si>
    <t>Максимальная потребляемая мощность (загрузка) по данным 2019г</t>
  </si>
  <si>
    <t>Резервы мощности для присоединения потребителей по центрам питания ОАО "ИЭСК" (на 01.12.2019г.).</t>
  </si>
  <si>
    <t>"____"____________________2014 г.</t>
  </si>
  <si>
    <t>Все центры питания Западных электрических сетей не имеют резервов свободной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</si>
</sst>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10"/>
      <color theme="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indexed="8"/>
      <name val="Arial"/>
      <family val="2"/>
      <charset val="204"/>
    </font>
    <font>
      <i/>
      <sz val="10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color indexed="8"/>
      <name val="Arial Cyr"/>
      <charset val="204"/>
    </font>
    <font>
      <b/>
      <sz val="10"/>
      <color indexed="12"/>
      <name val="Arial"/>
      <family val="2"/>
      <charset val="204"/>
    </font>
    <font>
      <b/>
      <i/>
      <sz val="10"/>
      <color indexed="12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</font>
    <font>
      <b/>
      <i/>
      <sz val="10"/>
      <color indexed="12"/>
      <name val="Arial"/>
      <family val="2"/>
      <charset val="204"/>
    </font>
    <font>
      <sz val="18"/>
      <name val="Times New Roman"/>
      <family val="1"/>
      <charset val="204"/>
    </font>
    <font>
      <b/>
      <sz val="20"/>
      <color theme="1"/>
      <name val="Arial Cyr"/>
      <charset val="204"/>
    </font>
    <font>
      <sz val="10"/>
      <name val="Times New Roman"/>
      <family val="1"/>
      <charset val="204"/>
    </font>
    <font>
      <sz val="10"/>
      <color rgb="FF0033CC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603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 wrapText="1" shrinkToFit="1"/>
    </xf>
    <xf numFmtId="165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5" fillId="3" borderId="3" xfId="0" applyNumberFormat="1" applyFont="1" applyFill="1" applyBorder="1" applyAlignment="1">
      <alignment horizontal="center" vertical="top" wrapText="1"/>
    </xf>
    <xf numFmtId="0" fontId="15" fillId="3" borderId="1" xfId="0" applyNumberFormat="1" applyFont="1" applyFill="1" applyBorder="1" applyAlignment="1">
      <alignment horizontal="center" vertical="top" wrapText="1" shrinkToFit="1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top"/>
    </xf>
    <xf numFmtId="164" fontId="16" fillId="3" borderId="3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vertical="center"/>
    </xf>
    <xf numFmtId="0" fontId="19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1" fillId="8" borderId="2" xfId="0" applyFont="1" applyFill="1" applyBorder="1" applyAlignment="1">
      <alignment horizontal="right"/>
    </xf>
    <xf numFmtId="0" fontId="22" fillId="8" borderId="4" xfId="0" applyFont="1" applyFill="1" applyBorder="1" applyAlignment="1">
      <alignment horizontal="left" vertical="center"/>
    </xf>
    <xf numFmtId="165" fontId="10" fillId="8" borderId="4" xfId="0" applyNumberFormat="1" applyFont="1" applyFill="1" applyBorder="1" applyAlignment="1">
      <alignment horizontal="center" vertical="center"/>
    </xf>
    <xf numFmtId="0" fontId="23" fillId="8" borderId="4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5" fontId="16" fillId="8" borderId="4" xfId="0" applyNumberFormat="1" applyFont="1" applyFill="1" applyBorder="1" applyAlignment="1">
      <alignment horizontal="center" vertical="center"/>
    </xf>
    <xf numFmtId="165" fontId="3" fillId="8" borderId="18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 wrapText="1" shrinkToFit="1"/>
    </xf>
    <xf numFmtId="165" fontId="3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 wrapText="1" shrinkToFit="1"/>
    </xf>
    <xf numFmtId="165" fontId="24" fillId="0" borderId="6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164" fontId="25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6" fillId="0" borderId="4" xfId="0" applyNumberFormat="1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right" vertical="center"/>
    </xf>
    <xf numFmtId="164" fontId="16" fillId="0" borderId="8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/>
    </xf>
    <xf numFmtId="164" fontId="25" fillId="0" borderId="5" xfId="0" applyNumberFormat="1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6" fillId="9" borderId="4" xfId="0" applyFont="1" applyFill="1" applyBorder="1" applyAlignment="1">
      <alignment horizontal="left" vertical="center"/>
    </xf>
    <xf numFmtId="164" fontId="16" fillId="9" borderId="4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 wrapText="1" shrinkToFit="1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 wrapText="1" shrinkToFit="1"/>
    </xf>
    <xf numFmtId="165" fontId="24" fillId="9" borderId="6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 shrinkToFit="1"/>
    </xf>
    <xf numFmtId="165" fontId="10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right"/>
    </xf>
    <xf numFmtId="0" fontId="27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center" vertical="center"/>
    </xf>
    <xf numFmtId="165" fontId="10" fillId="10" borderId="4" xfId="0" applyNumberFormat="1" applyFont="1" applyFill="1" applyBorder="1" applyAlignment="1">
      <alignment horizontal="center" vertical="center"/>
    </xf>
    <xf numFmtId="0" fontId="23" fillId="10" borderId="4" xfId="0" applyNumberFormat="1" applyFont="1" applyFill="1" applyBorder="1" applyAlignment="1">
      <alignment horizontal="center" vertical="center"/>
    </xf>
    <xf numFmtId="164" fontId="16" fillId="10" borderId="4" xfId="0" applyNumberFormat="1" applyFont="1" applyFill="1" applyBorder="1" applyAlignment="1">
      <alignment horizontal="center" vertical="center"/>
    </xf>
    <xf numFmtId="165" fontId="16" fillId="10" borderId="4" xfId="0" applyNumberFormat="1" applyFont="1" applyFill="1" applyBorder="1" applyAlignment="1">
      <alignment horizontal="center" vertical="center"/>
    </xf>
    <xf numFmtId="165" fontId="3" fillId="10" borderId="18" xfId="0" applyNumberFormat="1" applyFont="1" applyFill="1" applyBorder="1" applyAlignment="1">
      <alignment horizontal="center" vertical="center"/>
    </xf>
    <xf numFmtId="165" fontId="3" fillId="10" borderId="4" xfId="0" applyNumberFormat="1" applyFont="1" applyFill="1" applyBorder="1" applyAlignment="1">
      <alignment horizontal="center" vertical="center" wrapText="1" shrinkToFit="1"/>
    </xf>
    <xf numFmtId="165" fontId="3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 shrinkToFi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 shrinkToFit="1"/>
    </xf>
    <xf numFmtId="165" fontId="16" fillId="0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 wrapText="1"/>
    </xf>
    <xf numFmtId="164" fontId="25" fillId="0" borderId="3" xfId="0" applyNumberFormat="1" applyFont="1" applyFill="1" applyBorder="1" applyAlignment="1">
      <alignment horizontal="right" vertical="center" indent="1"/>
    </xf>
    <xf numFmtId="0" fontId="10" fillId="0" borderId="8" xfId="0" applyNumberFormat="1" applyFont="1" applyFill="1" applyBorder="1" applyAlignment="1">
      <alignment horizontal="right" vertical="center" indent="1"/>
    </xf>
    <xf numFmtId="0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right" vertical="center" indent="1"/>
    </xf>
    <xf numFmtId="165" fontId="3" fillId="0" borderId="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 wrapText="1" shrinkToFit="1"/>
    </xf>
    <xf numFmtId="0" fontId="15" fillId="8" borderId="10" xfId="0" applyNumberFormat="1" applyFont="1" applyFill="1" applyBorder="1" applyAlignment="1">
      <alignment horizontal="center" vertical="center"/>
    </xf>
    <xf numFmtId="0" fontId="15" fillId="8" borderId="10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8" borderId="3" xfId="0" applyFont="1" applyFill="1" applyBorder="1" applyAlignment="1">
      <alignment vertical="center" wrapText="1"/>
    </xf>
    <xf numFmtId="2" fontId="25" fillId="0" borderId="3" xfId="0" applyNumberFormat="1" applyFont="1" applyFill="1" applyBorder="1" applyAlignment="1">
      <alignment horizontal="right" vertical="center" indent="1"/>
    </xf>
    <xf numFmtId="165" fontId="3" fillId="8" borderId="18" xfId="0" applyNumberFormat="1" applyFont="1" applyFill="1" applyBorder="1" applyAlignment="1">
      <alignment horizontal="center" vertical="center" wrapText="1" shrinkToFit="1"/>
    </xf>
    <xf numFmtId="0" fontId="15" fillId="8" borderId="18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 wrapText="1" shrinkToFit="1"/>
    </xf>
    <xf numFmtId="0" fontId="15" fillId="9" borderId="10" xfId="0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5" fillId="0" borderId="1" xfId="4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 shrinkToFi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0" fontId="15" fillId="0" borderId="8" xfId="0" applyNumberFormat="1" applyFont="1" applyFill="1" applyBorder="1" applyAlignment="1">
      <alignment horizontal="center" vertical="center" wrapText="1" shrinkToFit="1"/>
    </xf>
    <xf numFmtId="164" fontId="2" fillId="0" borderId="18" xfId="0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165" fontId="16" fillId="0" borderId="17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 wrapText="1" shrinkToFit="1"/>
    </xf>
    <xf numFmtId="165" fontId="3" fillId="0" borderId="22" xfId="0" applyNumberFormat="1" applyFont="1" applyFill="1" applyBorder="1" applyAlignment="1">
      <alignment vertical="center" wrapText="1" shrinkToFit="1"/>
    </xf>
    <xf numFmtId="165" fontId="16" fillId="0" borderId="10" xfId="0" applyNumberFormat="1" applyFont="1" applyFill="1" applyBorder="1" applyAlignment="1">
      <alignment horizontal="center" vertical="center"/>
    </xf>
    <xf numFmtId="165" fontId="16" fillId="0" borderId="19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 wrapText="1" shrinkToFit="1"/>
    </xf>
    <xf numFmtId="165" fontId="3" fillId="0" borderId="20" xfId="0" applyNumberFormat="1" applyFont="1" applyFill="1" applyBorder="1" applyAlignment="1">
      <alignment vertical="center" wrapText="1" shrinkToFit="1"/>
    </xf>
    <xf numFmtId="0" fontId="15" fillId="0" borderId="3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3" fillId="0" borderId="22" xfId="0" applyNumberFormat="1" applyFont="1" applyFill="1" applyBorder="1" applyAlignment="1">
      <alignment vertical="center" wrapText="1"/>
    </xf>
    <xf numFmtId="165" fontId="3" fillId="0" borderId="20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3" fillId="0" borderId="1" xfId="4" applyNumberFormat="1" applyFont="1" applyBorder="1" applyAlignment="1">
      <alignment horizontal="center" vertical="center"/>
    </xf>
    <xf numFmtId="0" fontId="21" fillId="10" borderId="7" xfId="0" applyFont="1" applyFill="1" applyBorder="1" applyAlignment="1">
      <alignment horizontal="right"/>
    </xf>
    <xf numFmtId="0" fontId="27" fillId="10" borderId="18" xfId="0" applyFont="1" applyFill="1" applyBorder="1" applyAlignment="1">
      <alignment horizontal="left" vertical="center"/>
    </xf>
    <xf numFmtId="0" fontId="15" fillId="0" borderId="2" xfId="4" applyFont="1" applyFill="1" applyBorder="1" applyAlignment="1">
      <alignment horizontal="left" vertical="center"/>
    </xf>
    <xf numFmtId="0" fontId="15" fillId="0" borderId="3" xfId="4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5" fontId="10" fillId="0" borderId="19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3" fillId="1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2" fontId="2" fillId="14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4" fillId="17" borderId="1" xfId="0" applyFont="1" applyFill="1" applyBorder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15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165" fontId="34" fillId="0" borderId="1" xfId="0" applyNumberFormat="1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4" fontId="3" fillId="16" borderId="2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9" fillId="0" borderId="9" xfId="0" applyNumberFormat="1" applyFont="1" applyBorder="1" applyAlignment="1">
      <alignment vertical="center" wrapText="1" shrinkToFit="1"/>
    </xf>
    <xf numFmtId="0" fontId="9" fillId="0" borderId="27" xfId="0" applyFont="1" applyBorder="1" applyAlignment="1">
      <alignment vertical="center" wrapText="1" shrinkToFit="1"/>
    </xf>
    <xf numFmtId="49" fontId="2" fillId="0" borderId="24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 shrinkToFit="1"/>
    </xf>
    <xf numFmtId="0" fontId="0" fillId="0" borderId="0" xfId="0" applyAlignment="1"/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39" fillId="0" borderId="0" xfId="0" quotePrefix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 applyProtection="1">
      <alignment horizontal="center" vertical="top"/>
    </xf>
    <xf numFmtId="164" fontId="42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4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0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NumberFormat="1" applyFont="1" applyFill="1" applyBorder="1" applyAlignment="1" applyProtection="1">
      <alignment horizontal="left" vertical="top" wrapText="1" shrinkToFit="1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 shrinkToFit="1"/>
    </xf>
    <xf numFmtId="49" fontId="0" fillId="0" borderId="0" xfId="0" applyNumberForma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19" fillId="7" borderId="4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 indent="1"/>
    </xf>
    <xf numFmtId="164" fontId="3" fillId="0" borderId="1" xfId="4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top"/>
    </xf>
    <xf numFmtId="165" fontId="34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top"/>
    </xf>
    <xf numFmtId="0" fontId="2" fillId="0" borderId="25" xfId="0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0" fontId="46" fillId="0" borderId="0" xfId="0" applyFont="1" applyFill="1" applyBorder="1" applyAlignment="1">
      <alignment horizontal="center" vertical="center" wrapText="1" shrinkToFit="1"/>
    </xf>
    <xf numFmtId="0" fontId="15" fillId="0" borderId="0" xfId="0" applyNumberFormat="1" applyFont="1" applyFill="1" applyBorder="1" applyAlignment="1">
      <alignment horizontal="center" vertical="center" wrapText="1" shrinkToFit="1"/>
    </xf>
    <xf numFmtId="165" fontId="47" fillId="19" borderId="2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center" vertical="center"/>
    </xf>
    <xf numFmtId="165" fontId="48" fillId="0" borderId="3" xfId="0" applyNumberFormat="1" applyFont="1" applyFill="1" applyBorder="1" applyAlignment="1">
      <alignment horizontal="center" vertical="center" wrapText="1"/>
    </xf>
    <xf numFmtId="165" fontId="48" fillId="0" borderId="2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top"/>
    </xf>
    <xf numFmtId="165" fontId="0" fillId="10" borderId="4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right" vertical="center" indent="1"/>
    </xf>
    <xf numFmtId="0" fontId="0" fillId="0" borderId="4" xfId="0" applyNumberFormat="1" applyFill="1" applyBorder="1" applyAlignment="1">
      <alignment horizontal="right" vertical="center" indent="1"/>
    </xf>
    <xf numFmtId="164" fontId="25" fillId="0" borderId="1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top"/>
    </xf>
    <xf numFmtId="165" fontId="10" fillId="8" borderId="4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10" fillId="0" borderId="20" xfId="0" applyNumberFormat="1" applyFont="1" applyFill="1" applyBorder="1" applyAlignment="1">
      <alignment horizontal="center" vertical="top"/>
    </xf>
    <xf numFmtId="165" fontId="25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165" fontId="25" fillId="0" borderId="5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 inden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  <xf numFmtId="165" fontId="10" fillId="0" borderId="1" xfId="0" applyNumberFormat="1" applyFont="1" applyFill="1" applyBorder="1" applyAlignment="1">
      <alignment horizontal="center" vertical="top"/>
    </xf>
    <xf numFmtId="165" fontId="10" fillId="9" borderId="4" xfId="0" applyNumberFormat="1" applyFont="1" applyFill="1" applyBorder="1" applyAlignment="1">
      <alignment horizontal="right" vertical="top"/>
    </xf>
    <xf numFmtId="0" fontId="23" fillId="9" borderId="10" xfId="0" applyNumberFormat="1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center" vertical="top"/>
    </xf>
    <xf numFmtId="164" fontId="10" fillId="9" borderId="10" xfId="0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 indent="1"/>
    </xf>
    <xf numFmtId="0" fontId="31" fillId="0" borderId="1" xfId="4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32" fillId="16" borderId="2" xfId="0" applyNumberFormat="1" applyFont="1" applyFill="1" applyBorder="1" applyAlignment="1">
      <alignment vertical="center"/>
    </xf>
    <xf numFmtId="164" fontId="32" fillId="16" borderId="4" xfId="0" applyNumberFormat="1" applyFont="1" applyFill="1" applyBorder="1" applyAlignment="1">
      <alignment vertical="center"/>
    </xf>
    <xf numFmtId="164" fontId="32" fillId="16" borderId="6" xfId="0" applyNumberFormat="1" applyFont="1" applyFill="1" applyBorder="1" applyAlignment="1">
      <alignment vertical="center"/>
    </xf>
    <xf numFmtId="164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center" vertical="center"/>
    </xf>
    <xf numFmtId="165" fontId="10" fillId="9" borderId="10" xfId="0" applyNumberFormat="1" applyFont="1" applyFill="1" applyBorder="1" applyAlignment="1">
      <alignment horizontal="center" vertical="center"/>
    </xf>
    <xf numFmtId="0" fontId="33" fillId="13" borderId="2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5" fontId="49" fillId="0" borderId="1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6" fillId="2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6" fillId="21" borderId="1" xfId="0" applyFont="1" applyFill="1" applyBorder="1" applyAlignment="1">
      <alignment horizontal="left" vertical="center"/>
    </xf>
    <xf numFmtId="0" fontId="16" fillId="21" borderId="2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center" vertical="center"/>
    </xf>
    <xf numFmtId="164" fontId="16" fillId="21" borderId="2" xfId="0" applyNumberFormat="1" applyFont="1" applyFill="1" applyBorder="1" applyAlignment="1">
      <alignment horizontal="center" vertical="center"/>
    </xf>
    <xf numFmtId="165" fontId="10" fillId="21" borderId="1" xfId="0" applyNumberFormat="1" applyFont="1" applyFill="1" applyBorder="1" applyAlignment="1">
      <alignment horizontal="center" vertical="center"/>
    </xf>
    <xf numFmtId="165" fontId="16" fillId="21" borderId="1" xfId="0" applyNumberFormat="1" applyFont="1" applyFill="1" applyBorder="1" applyAlignment="1">
      <alignment horizontal="center" vertical="center"/>
    </xf>
    <xf numFmtId="165" fontId="2" fillId="21" borderId="1" xfId="0" applyNumberFormat="1" applyFont="1" applyFill="1" applyBorder="1" applyAlignment="1">
      <alignment horizontal="center" vertical="center"/>
    </xf>
    <xf numFmtId="164" fontId="16" fillId="21" borderId="1" xfId="0" applyNumberFormat="1" applyFont="1" applyFill="1" applyBorder="1" applyAlignment="1">
      <alignment horizontal="center" vertical="center"/>
    </xf>
    <xf numFmtId="165" fontId="16" fillId="21" borderId="7" xfId="0" applyNumberFormat="1" applyFont="1" applyFill="1" applyBorder="1" applyAlignment="1">
      <alignment horizontal="center" vertical="center"/>
    </xf>
    <xf numFmtId="2" fontId="50" fillId="21" borderId="8" xfId="0" applyNumberFormat="1" applyFont="1" applyFill="1" applyBorder="1" applyAlignment="1">
      <alignment horizontal="center" vertical="center" wrapText="1"/>
    </xf>
    <xf numFmtId="2" fontId="50" fillId="21" borderId="8" xfId="0" applyNumberFormat="1" applyFont="1" applyFill="1" applyBorder="1" applyAlignment="1">
      <alignment horizontal="center" vertical="center"/>
    </xf>
    <xf numFmtId="164" fontId="30" fillId="21" borderId="22" xfId="0" applyNumberFormat="1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vertical="center"/>
    </xf>
    <xf numFmtId="0" fontId="16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vertical="center"/>
    </xf>
    <xf numFmtId="0" fontId="2" fillId="22" borderId="0" xfId="0" applyFont="1" applyFill="1" applyBorder="1" applyAlignment="1">
      <alignment horizontal="center" vertical="center"/>
    </xf>
    <xf numFmtId="164" fontId="16" fillId="22" borderId="0" xfId="0" applyNumberFormat="1" applyFont="1" applyFill="1" applyBorder="1" applyAlignment="1">
      <alignment horizontal="center" vertical="center"/>
    </xf>
    <xf numFmtId="0" fontId="16" fillId="22" borderId="0" xfId="0" applyFont="1" applyFill="1" applyBorder="1" applyAlignment="1">
      <alignment horizontal="center" vertical="center"/>
    </xf>
    <xf numFmtId="0" fontId="10" fillId="22" borderId="0" xfId="0" applyFont="1" applyFill="1" applyBorder="1" applyAlignment="1">
      <alignment horizontal="center" vertical="center"/>
    </xf>
    <xf numFmtId="0" fontId="0" fillId="22" borderId="0" xfId="0" applyFill="1" applyBorder="1" applyAlignment="1">
      <alignment horizontal="center" vertical="center"/>
    </xf>
    <xf numFmtId="0" fontId="0" fillId="22" borderId="0" xfId="0" applyFill="1" applyBorder="1" applyAlignment="1">
      <alignment vertical="center"/>
    </xf>
    <xf numFmtId="0" fontId="10" fillId="22" borderId="0" xfId="0" applyFont="1" applyFill="1" applyBorder="1" applyAlignment="1">
      <alignment horizontal="left" vertical="center" wrapText="1"/>
    </xf>
    <xf numFmtId="0" fontId="6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164" fontId="2" fillId="15" borderId="2" xfId="0" applyNumberFormat="1" applyFont="1" applyFill="1" applyBorder="1" applyAlignment="1">
      <alignment horizontal="center" vertical="top"/>
    </xf>
    <xf numFmtId="2" fontId="2" fillId="15" borderId="1" xfId="0" applyNumberFormat="1" applyFont="1" applyFill="1" applyBorder="1" applyAlignment="1">
      <alignment horizontal="center" vertical="top"/>
    </xf>
    <xf numFmtId="165" fontId="3" fillId="15" borderId="1" xfId="0" applyNumberFormat="1" applyFont="1" applyFill="1" applyBorder="1" applyAlignment="1">
      <alignment horizontal="center" vertical="top"/>
    </xf>
    <xf numFmtId="165" fontId="3" fillId="15" borderId="1" xfId="0" applyNumberFormat="1" applyFont="1" applyFill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top"/>
    </xf>
    <xf numFmtId="2" fontId="3" fillId="15" borderId="1" xfId="0" applyNumberFormat="1" applyFont="1" applyFill="1" applyBorder="1" applyAlignment="1">
      <alignment horizontal="center" vertical="top"/>
    </xf>
    <xf numFmtId="0" fontId="2" fillId="22" borderId="2" xfId="0" applyFont="1" applyFill="1" applyBorder="1" applyAlignment="1">
      <alignment vertical="center"/>
    </xf>
    <xf numFmtId="0" fontId="2" fillId="22" borderId="4" xfId="0" applyFont="1" applyFill="1" applyBorder="1" applyAlignment="1">
      <alignment vertical="center"/>
    </xf>
    <xf numFmtId="0" fontId="3" fillId="22" borderId="2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vertical="center"/>
    </xf>
    <xf numFmtId="0" fontId="8" fillId="22" borderId="0" xfId="0" applyFont="1" applyFill="1" applyBorder="1" applyAlignment="1">
      <alignment horizontal="center" vertical="center"/>
    </xf>
    <xf numFmtId="0" fontId="8" fillId="22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right" vertical="top"/>
    </xf>
    <xf numFmtId="0" fontId="19" fillId="7" borderId="4" xfId="0" applyFont="1" applyFill="1" applyBorder="1" applyAlignment="1">
      <alignment vertical="top"/>
    </xf>
    <xf numFmtId="165" fontId="10" fillId="0" borderId="22" xfId="0" applyNumberFormat="1" applyFont="1" applyFill="1" applyBorder="1" applyAlignment="1">
      <alignment horizontal="center" vertical="top"/>
    </xf>
    <xf numFmtId="0" fontId="15" fillId="0" borderId="1" xfId="0" applyNumberFormat="1" applyFont="1" applyFill="1" applyBorder="1" applyAlignment="1">
      <alignment horizontal="right" vertical="center" inden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top" wrapText="1"/>
    </xf>
    <xf numFmtId="0" fontId="16" fillId="22" borderId="0" xfId="0" applyFont="1" applyFill="1" applyBorder="1" applyAlignment="1">
      <alignment horizontal="left" vertical="center"/>
    </xf>
    <xf numFmtId="0" fontId="33" fillId="13" borderId="4" xfId="0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4" fontId="38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164" fontId="38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6" fillId="13" borderId="7" xfId="0" applyFont="1" applyFill="1" applyBorder="1" applyAlignment="1">
      <alignment horizontal="center" vertical="center"/>
    </xf>
    <xf numFmtId="0" fontId="36" fillId="13" borderId="18" xfId="0" applyFont="1" applyFill="1" applyBorder="1" applyAlignment="1">
      <alignment horizontal="center" vertical="center"/>
    </xf>
    <xf numFmtId="0" fontId="36" fillId="13" borderId="17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center" vertical="center" wrapText="1" shrinkToFit="1"/>
    </xf>
    <xf numFmtId="164" fontId="30" fillId="0" borderId="3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8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 shrinkToFit="1"/>
    </xf>
    <xf numFmtId="164" fontId="28" fillId="0" borderId="3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22" borderId="0" xfId="0" applyFont="1" applyFill="1" applyBorder="1" applyAlignment="1">
      <alignment horizontal="left" vertical="center"/>
    </xf>
    <xf numFmtId="2" fontId="50" fillId="0" borderId="5" xfId="0" applyNumberFormat="1" applyFont="1" applyFill="1" applyBorder="1" applyAlignment="1">
      <alignment horizontal="center" vertical="center" wrapText="1"/>
    </xf>
    <xf numFmtId="2" fontId="50" fillId="0" borderId="8" xfId="0" applyNumberFormat="1" applyFont="1" applyFill="1" applyBorder="1" applyAlignment="1">
      <alignment horizontal="center" vertical="center" wrapText="1"/>
    </xf>
    <xf numFmtId="2" fontId="50" fillId="0" borderId="3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/>
    </xf>
    <xf numFmtId="0" fontId="33" fillId="13" borderId="4" xfId="0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50" fillId="0" borderId="5" xfId="0" applyNumberFormat="1" applyFont="1" applyFill="1" applyBorder="1" applyAlignment="1">
      <alignment horizontal="center" vertical="center"/>
    </xf>
    <xf numFmtId="2" fontId="50" fillId="0" borderId="8" xfId="0" applyNumberFormat="1" applyFont="1" applyFill="1" applyBorder="1" applyAlignment="1">
      <alignment horizontal="center" vertical="center"/>
    </xf>
    <xf numFmtId="2" fontId="50" fillId="0" borderId="3" xfId="0" applyNumberFormat="1" applyFont="1" applyFill="1" applyBorder="1" applyAlignment="1">
      <alignment horizontal="center" vertical="center"/>
    </xf>
    <xf numFmtId="164" fontId="30" fillId="0" borderId="7" xfId="0" applyNumberFormat="1" applyFont="1" applyFill="1" applyBorder="1" applyAlignment="1">
      <alignment horizontal="center" vertical="center" wrapText="1" shrinkToFit="1"/>
    </xf>
    <xf numFmtId="164" fontId="30" fillId="0" borderId="22" xfId="0" applyNumberFormat="1" applyFont="1" applyFill="1" applyBorder="1" applyAlignment="1">
      <alignment horizontal="center" vertical="center" wrapText="1" shrinkToFit="1"/>
    </xf>
    <xf numFmtId="164" fontId="30" fillId="0" borderId="20" xfId="0" applyNumberFormat="1" applyFont="1" applyFill="1" applyBorder="1" applyAlignment="1">
      <alignment horizontal="center" vertical="center" wrapText="1" shrinkToFit="1"/>
    </xf>
    <xf numFmtId="165" fontId="3" fillId="18" borderId="5" xfId="0" applyNumberFormat="1" applyFont="1" applyFill="1" applyBorder="1" applyAlignment="1">
      <alignment horizontal="center" vertical="center" wrapText="1"/>
    </xf>
    <xf numFmtId="165" fontId="3" fillId="18" borderId="8" xfId="0" applyNumberFormat="1" applyFont="1" applyFill="1" applyBorder="1" applyAlignment="1">
      <alignment horizontal="center" vertical="center" wrapText="1"/>
    </xf>
    <xf numFmtId="165" fontId="3" fillId="18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</cellStyles>
  <dxfs count="209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28.7109375" style="17" customWidth="1"/>
    <col min="2" max="2" width="11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6.7109375" style="3" customWidth="1" collapsed="1"/>
    <col min="20" max="20" width="28.7109375" style="3" customWidth="1"/>
    <col min="21" max="21" width="19.42578125" style="3" customWidth="1"/>
    <col min="22" max="22" width="13.85546875" style="3" customWidth="1"/>
    <col min="23" max="23" width="14.140625" style="3" customWidth="1"/>
    <col min="24" max="24" width="23.140625" style="19" customWidth="1"/>
    <col min="25" max="16384" width="9.140625" style="4"/>
  </cols>
  <sheetData>
    <row r="1" spans="1:30" ht="15.75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15.75" customHeight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19" t="s">
        <v>1</v>
      </c>
      <c r="W4" s="519"/>
      <c r="X4" s="519"/>
    </row>
    <row r="5" spans="1:30" s="5" customFormat="1" ht="15.75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203</v>
      </c>
    </row>
    <row r="6" spans="1:30" s="5" customFormat="1" ht="15.75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202</v>
      </c>
    </row>
    <row r="7" spans="1:30" s="5" customFormat="1" ht="26.25" thickBot="1" x14ac:dyDescent="0.3">
      <c r="A7" s="520" t="s">
        <v>201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</row>
    <row r="8" spans="1:30" s="5" customFormat="1" ht="90" thickBot="1" x14ac:dyDescent="0.3">
      <c r="A8" s="23"/>
      <c r="B8" s="28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03" t="s">
        <v>16</v>
      </c>
      <c r="T8" s="504"/>
      <c r="U8" s="505"/>
      <c r="V8" s="506" t="s">
        <v>18</v>
      </c>
      <c r="W8" s="507"/>
      <c r="X8" s="288"/>
      <c r="Y8" s="4"/>
      <c r="Z8" s="4"/>
      <c r="AA8" s="4"/>
      <c r="AB8" s="4"/>
      <c r="AC8" s="4"/>
      <c r="AD8" s="4"/>
    </row>
    <row r="9" spans="1:30" s="254" customFormat="1" ht="102.75" thickBot="1" x14ac:dyDescent="0.3">
      <c r="A9" s="244" t="s">
        <v>179</v>
      </c>
      <c r="B9" s="289" t="s">
        <v>180</v>
      </c>
      <c r="C9" s="245" t="s">
        <v>181</v>
      </c>
      <c r="D9" s="246" t="s">
        <v>2</v>
      </c>
      <c r="E9" s="283" t="s">
        <v>182</v>
      </c>
      <c r="F9" s="247" t="s">
        <v>183</v>
      </c>
      <c r="G9" s="496" t="s">
        <v>315</v>
      </c>
      <c r="H9" s="249" t="s">
        <v>184</v>
      </c>
      <c r="I9" s="250" t="s">
        <v>21</v>
      </c>
      <c r="J9" s="248" t="s">
        <v>19</v>
      </c>
      <c r="K9" s="248" t="s">
        <v>185</v>
      </c>
      <c r="L9" s="248" t="s">
        <v>186</v>
      </c>
      <c r="M9" s="248" t="s">
        <v>187</v>
      </c>
      <c r="N9" s="508" t="s">
        <v>5</v>
      </c>
      <c r="O9" s="509"/>
      <c r="P9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50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0" t="s">
        <v>17</v>
      </c>
      <c r="T9" s="291" t="s">
        <v>188</v>
      </c>
      <c r="U9" s="291" t="s">
        <v>189</v>
      </c>
      <c r="V9" s="292" t="s">
        <v>14</v>
      </c>
      <c r="W9" s="292" t="s">
        <v>15</v>
      </c>
      <c r="X9" s="293" t="s">
        <v>6</v>
      </c>
      <c r="Y9" s="253"/>
      <c r="Z9" s="253"/>
      <c r="AA9" s="253"/>
      <c r="AB9" s="253"/>
      <c r="AC9" s="253"/>
      <c r="AD9" s="253"/>
    </row>
    <row r="10" spans="1:30" s="5" customFormat="1" x14ac:dyDescent="0.25">
      <c r="A10" s="255"/>
      <c r="B10" s="256"/>
      <c r="C10" s="256"/>
      <c r="D10" s="256"/>
      <c r="E10" s="256"/>
      <c r="F10" s="257" t="s">
        <v>7</v>
      </c>
      <c r="G10" s="257" t="s">
        <v>7</v>
      </c>
      <c r="H10" s="258" t="s">
        <v>20</v>
      </c>
      <c r="I10" s="257" t="s">
        <v>20</v>
      </c>
      <c r="J10" s="257" t="s">
        <v>7</v>
      </c>
      <c r="K10" s="257" t="s">
        <v>20</v>
      </c>
      <c r="L10" s="257" t="s">
        <v>20</v>
      </c>
      <c r="M10" s="257" t="s">
        <v>20</v>
      </c>
      <c r="N10" s="257" t="s">
        <v>7</v>
      </c>
      <c r="O10" s="257" t="s">
        <v>8</v>
      </c>
      <c r="P10" s="258" t="s">
        <v>7</v>
      </c>
      <c r="Q10" s="22"/>
      <c r="R10" s="22"/>
      <c r="S10" s="259"/>
      <c r="T10" s="259"/>
      <c r="U10" s="259"/>
      <c r="V10" s="259"/>
      <c r="W10" s="259"/>
      <c r="Y10" s="253"/>
      <c r="Z10" s="253"/>
      <c r="AA10" s="253"/>
      <c r="AB10" s="253"/>
      <c r="AC10" s="253"/>
      <c r="AD10" s="4"/>
    </row>
    <row r="11" spans="1:30" ht="18" x14ac:dyDescent="0.25">
      <c r="A11" s="438" t="s">
        <v>191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262"/>
      <c r="T11" s="262"/>
      <c r="U11" s="262"/>
      <c r="V11" s="262"/>
      <c r="W11" s="262"/>
      <c r="X11" s="262"/>
      <c r="Y11" s="253"/>
      <c r="Z11" s="253"/>
      <c r="AA11" s="253"/>
      <c r="AB11" s="253"/>
      <c r="AC11" s="253"/>
    </row>
    <row r="12" spans="1:30" x14ac:dyDescent="0.25">
      <c r="A12" s="432" t="s">
        <v>209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434"/>
    </row>
    <row r="13" spans="1:30" ht="15.75" x14ac:dyDescent="0.25">
      <c r="A13" s="265" t="s">
        <v>210</v>
      </c>
      <c r="B13" s="270"/>
      <c r="C13" s="264"/>
      <c r="D13" s="264" t="s">
        <v>227</v>
      </c>
      <c r="E13" s="264"/>
      <c r="F13" s="271">
        <f>SUM(F14:F15)</f>
        <v>80</v>
      </c>
      <c r="G13" s="272">
        <f>SUM(G14:G15)</f>
        <v>7.9</v>
      </c>
      <c r="H13" s="383">
        <v>1.6</v>
      </c>
      <c r="I13" s="273">
        <f>H13</f>
        <v>1.6</v>
      </c>
      <c r="J13" s="1">
        <f>G13+(I13)</f>
        <v>9.5</v>
      </c>
      <c r="K13" s="1"/>
      <c r="L13" s="1"/>
      <c r="M13" s="260">
        <v>0</v>
      </c>
      <c r="N13" s="1"/>
      <c r="O13" s="261"/>
      <c r="P13" s="260"/>
      <c r="Q13" s="517"/>
      <c r="R13" s="517"/>
      <c r="S13" s="521" t="s">
        <v>13</v>
      </c>
      <c r="T13" s="521" t="s">
        <v>230</v>
      </c>
      <c r="U13" s="498"/>
      <c r="V13" s="524" t="s">
        <v>231</v>
      </c>
      <c r="W13" s="524" t="s">
        <v>232</v>
      </c>
      <c r="X13" s="498"/>
      <c r="Y13" s="253"/>
      <c r="Z13" s="253"/>
      <c r="AA13" s="253"/>
      <c r="AB13" s="253"/>
      <c r="AC13" s="253"/>
    </row>
    <row r="14" spans="1:30" x14ac:dyDescent="0.25">
      <c r="A14" s="265" t="s">
        <v>228</v>
      </c>
      <c r="B14" s="284"/>
      <c r="C14" s="284"/>
      <c r="D14" s="284"/>
      <c r="E14" s="284"/>
      <c r="F14" s="276">
        <v>40</v>
      </c>
      <c r="G14" s="277">
        <v>3.9</v>
      </c>
      <c r="H14" s="273"/>
      <c r="I14" s="273"/>
      <c r="J14" s="21"/>
      <c r="K14" s="21"/>
      <c r="L14" s="21"/>
      <c r="M14" s="260"/>
      <c r="N14" s="1">
        <f>J13</f>
        <v>9.5</v>
      </c>
      <c r="O14" s="261">
        <f>N14/F14*100</f>
        <v>23.75</v>
      </c>
      <c r="P14" s="278">
        <f>IF(G13&gt;F14*1.05,0,(F14*1.05)-G13)</f>
        <v>34.1</v>
      </c>
      <c r="Q14" s="278">
        <f>IF(N14&gt;(F14*1.05),0,(F14*1.05)-N14)</f>
        <v>32.5</v>
      </c>
      <c r="R14" s="278">
        <f>IF(N14&gt;(F14*1.05),0,(F14*1.05)-N14)</f>
        <v>32.5</v>
      </c>
      <c r="S14" s="522"/>
      <c r="T14" s="522"/>
      <c r="U14" s="499"/>
      <c r="V14" s="525"/>
      <c r="W14" s="525"/>
      <c r="X14" s="499"/>
      <c r="Y14" s="253"/>
      <c r="Z14" s="253"/>
      <c r="AA14" s="253"/>
      <c r="AB14" s="253"/>
      <c r="AC14" s="253"/>
    </row>
    <row r="15" spans="1:30" x14ac:dyDescent="0.25">
      <c r="A15" s="265" t="s">
        <v>229</v>
      </c>
      <c r="B15" s="284"/>
      <c r="C15" s="284"/>
      <c r="D15" s="284"/>
      <c r="E15" s="284"/>
      <c r="F15" s="276">
        <v>40</v>
      </c>
      <c r="G15" s="277">
        <v>4</v>
      </c>
      <c r="H15" s="273"/>
      <c r="I15" s="273"/>
      <c r="J15" s="1"/>
      <c r="K15" s="1"/>
      <c r="L15" s="1"/>
      <c r="M15" s="279" t="s">
        <v>190</v>
      </c>
      <c r="N15" s="1"/>
      <c r="O15" s="261"/>
      <c r="P15" s="280"/>
      <c r="Q15" s="280"/>
      <c r="R15" s="280"/>
      <c r="S15" s="523"/>
      <c r="T15" s="523"/>
      <c r="U15" s="500"/>
      <c r="V15" s="526"/>
      <c r="W15" s="526"/>
      <c r="X15" s="500"/>
      <c r="Y15" s="253"/>
      <c r="Z15" s="253"/>
      <c r="AA15" s="253"/>
      <c r="AB15" s="253"/>
      <c r="AC15" s="253"/>
    </row>
    <row r="16" spans="1:30" x14ac:dyDescent="0.25">
      <c r="A16" s="432" t="s">
        <v>192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4"/>
    </row>
    <row r="17" spans="1:29" ht="15.75" x14ac:dyDescent="0.25">
      <c r="A17" s="265" t="s">
        <v>193</v>
      </c>
      <c r="B17" s="270"/>
      <c r="C17" s="264"/>
      <c r="D17" s="264" t="s">
        <v>52</v>
      </c>
      <c r="E17" s="264"/>
      <c r="F17" s="271">
        <f>SUM(F18:F19)</f>
        <v>16.3</v>
      </c>
      <c r="G17" s="272">
        <f>SUM(G18:G19)</f>
        <v>4.17</v>
      </c>
      <c r="H17" s="383">
        <v>1.6180000000000001</v>
      </c>
      <c r="I17" s="273">
        <f>H17</f>
        <v>1.6180000000000001</v>
      </c>
      <c r="J17" s="1">
        <f>G17+(I17)</f>
        <v>5.7880000000000003</v>
      </c>
      <c r="K17" s="1"/>
      <c r="L17" s="1"/>
      <c r="M17" s="260">
        <v>8.85</v>
      </c>
      <c r="N17" s="1"/>
      <c r="O17" s="261"/>
      <c r="P17" s="260"/>
      <c r="Q17" s="517"/>
      <c r="R17" s="517"/>
      <c r="S17" s="521" t="s">
        <v>13</v>
      </c>
      <c r="T17" s="521" t="s">
        <v>194</v>
      </c>
      <c r="U17" s="498"/>
      <c r="V17" s="524">
        <v>52.746076000000002</v>
      </c>
      <c r="W17" s="524">
        <v>104.45795699999999</v>
      </c>
      <c r="X17" s="498"/>
      <c r="Y17" s="253"/>
      <c r="Z17" s="253"/>
      <c r="AA17" s="253"/>
      <c r="AB17" s="253"/>
      <c r="AC17" s="253"/>
    </row>
    <row r="18" spans="1:29" x14ac:dyDescent="0.25">
      <c r="A18" s="265" t="s">
        <v>10</v>
      </c>
      <c r="B18" s="284"/>
      <c r="C18" s="284"/>
      <c r="D18" s="284"/>
      <c r="E18" s="284"/>
      <c r="F18" s="276">
        <v>6.3</v>
      </c>
      <c r="G18" s="277">
        <v>0</v>
      </c>
      <c r="H18" s="273"/>
      <c r="I18" s="273"/>
      <c r="J18" s="21"/>
      <c r="K18" s="21"/>
      <c r="L18" s="21"/>
      <c r="M18" s="260"/>
      <c r="N18" s="1">
        <f>J17</f>
        <v>5.7880000000000003</v>
      </c>
      <c r="O18" s="261">
        <f>N18/F18*100</f>
        <v>91.873015873015888</v>
      </c>
      <c r="P18" s="278">
        <f>IF(G17&gt;F18*1.05,0,(F18*1.05)-G17)</f>
        <v>2.4450000000000003</v>
      </c>
      <c r="Q18" s="278">
        <f>IF(N18&gt;(F18*1.05),0,(F18*1.05)-N18)</f>
        <v>0.82699999999999996</v>
      </c>
      <c r="R18" s="278">
        <f>IF(N18&gt;(F18*1.05),0,(F18*1.05)-N18)</f>
        <v>0.82699999999999996</v>
      </c>
      <c r="S18" s="522"/>
      <c r="T18" s="522"/>
      <c r="U18" s="499"/>
      <c r="V18" s="525"/>
      <c r="W18" s="525"/>
      <c r="X18" s="499"/>
      <c r="Y18" s="253"/>
      <c r="Z18" s="253"/>
      <c r="AA18" s="253"/>
      <c r="AB18" s="253"/>
      <c r="AC18" s="253"/>
    </row>
    <row r="19" spans="1:29" x14ac:dyDescent="0.25">
      <c r="A19" s="265" t="s">
        <v>11</v>
      </c>
      <c r="B19" s="284"/>
      <c r="C19" s="284"/>
      <c r="D19" s="284"/>
      <c r="E19" s="284"/>
      <c r="F19" s="276">
        <v>10</v>
      </c>
      <c r="G19" s="277">
        <v>4.17</v>
      </c>
      <c r="H19" s="273"/>
      <c r="I19" s="273"/>
      <c r="J19" s="1"/>
      <c r="K19" s="1"/>
      <c r="L19" s="1"/>
      <c r="M19" s="279" t="s">
        <v>190</v>
      </c>
      <c r="N19" s="1"/>
      <c r="O19" s="261"/>
      <c r="P19" s="280"/>
      <c r="Q19" s="280"/>
      <c r="R19" s="280"/>
      <c r="S19" s="523"/>
      <c r="T19" s="523"/>
      <c r="U19" s="500"/>
      <c r="V19" s="526"/>
      <c r="W19" s="526"/>
      <c r="X19" s="500"/>
      <c r="Y19" s="253"/>
      <c r="Z19" s="253"/>
      <c r="AA19" s="253"/>
      <c r="AB19" s="253"/>
      <c r="AC19" s="253"/>
    </row>
  </sheetData>
  <mergeCells count="10">
    <mergeCell ref="V4:X4"/>
    <mergeCell ref="A7:X7"/>
    <mergeCell ref="T13:T15"/>
    <mergeCell ref="T17:T19"/>
    <mergeCell ref="S13:S15"/>
    <mergeCell ref="S17:S19"/>
    <mergeCell ref="V13:V15"/>
    <mergeCell ref="W13:W15"/>
    <mergeCell ref="W17:W19"/>
    <mergeCell ref="V17:V19"/>
  </mergeCells>
  <conditionalFormatting sqref="P9:R9">
    <cfRule type="expression" dxfId="208" priority="4" stopIfTrue="1">
      <formula>AND(P9&lt;&gt;"",OR(P9&lt;=0,P9="-"))</formula>
    </cfRule>
  </conditionalFormatting>
  <conditionalFormatting sqref="P10:R10">
    <cfRule type="expression" dxfId="207" priority="5" stopIfTrue="1">
      <formula>AND(P10&lt;&gt;"",OR(P10&lt;=0,P10="-"))</formula>
    </cfRule>
  </conditionalFormatting>
  <conditionalFormatting sqref="P22:R64357">
    <cfRule type="expression" dxfId="206" priority="6" stopIfTrue="1">
      <formula>AND(P22&lt;&gt;"",OR(P22=0,P22="-"))</formula>
    </cfRule>
  </conditionalFormatting>
  <conditionalFormatting sqref="P13:R15">
    <cfRule type="expression" dxfId="205" priority="2" stopIfTrue="1">
      <formula>AND(P13&lt;&gt;"",OR(P13&lt;=0,P13="-"))</formula>
    </cfRule>
  </conditionalFormatting>
  <conditionalFormatting sqref="P20:R21">
    <cfRule type="expression" dxfId="204" priority="3" stopIfTrue="1">
      <formula>AND(P20&lt;&gt;"",OR(P20=0,P20="-"))</formula>
    </cfRule>
  </conditionalFormatting>
  <conditionalFormatting sqref="P17:R19">
    <cfRule type="expression" dxfId="203" priority="1" stopIfTrue="1">
      <formula>AND(P17&lt;&gt;"",OR(P17&lt;=0,P17="-"))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30.42578125" style="17" customWidth="1"/>
    <col min="2" max="2" width="10.85546875" style="296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x14ac:dyDescent="0.25">
      <c r="B1" s="285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285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285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9.75" customHeight="1" x14ac:dyDescent="0.25">
      <c r="A4" s="18"/>
      <c r="B4" s="28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31" t="s">
        <v>1</v>
      </c>
      <c r="W4" s="532"/>
      <c r="X4" s="532"/>
    </row>
    <row r="5" spans="1:30" s="5" customFormat="1" ht="15.75" x14ac:dyDescent="0.25">
      <c r="A5" s="17"/>
      <c r="B5" s="285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203</v>
      </c>
    </row>
    <row r="6" spans="1:30" s="5" customFormat="1" ht="15.75" x14ac:dyDescent="0.25">
      <c r="A6" s="17"/>
      <c r="B6" s="285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202</v>
      </c>
    </row>
    <row r="7" spans="1:30" s="5" customFormat="1" ht="26.25" thickBot="1" x14ac:dyDescent="0.3">
      <c r="A7" s="520" t="s">
        <v>22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</row>
    <row r="8" spans="1:30" s="5" customFormat="1" ht="21" customHeight="1" thickBot="1" x14ac:dyDescent="0.3">
      <c r="A8" s="23"/>
      <c r="B8" s="28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33" t="s">
        <v>16</v>
      </c>
      <c r="T8" s="534"/>
      <c r="U8" s="535"/>
      <c r="V8" s="536" t="s">
        <v>18</v>
      </c>
      <c r="W8" s="537"/>
      <c r="X8" s="288"/>
      <c r="Y8" s="4"/>
      <c r="Z8" s="4"/>
      <c r="AA8" s="4"/>
      <c r="AB8" s="4"/>
      <c r="AC8" s="4"/>
      <c r="AD8" s="4"/>
    </row>
    <row r="9" spans="1:30" s="254" customFormat="1" ht="114" customHeight="1" thickBot="1" x14ac:dyDescent="0.3">
      <c r="A9" s="244" t="s">
        <v>179</v>
      </c>
      <c r="B9" s="289" t="s">
        <v>180</v>
      </c>
      <c r="C9" s="245" t="s">
        <v>181</v>
      </c>
      <c r="D9" s="246" t="s">
        <v>2</v>
      </c>
      <c r="E9" s="283" t="s">
        <v>182</v>
      </c>
      <c r="F9" s="247" t="s">
        <v>183</v>
      </c>
      <c r="G9" s="248" t="s">
        <v>315</v>
      </c>
      <c r="H9" s="249" t="s">
        <v>184</v>
      </c>
      <c r="I9" s="250" t="s">
        <v>21</v>
      </c>
      <c r="J9" s="248" t="s">
        <v>19</v>
      </c>
      <c r="K9" s="248" t="s">
        <v>185</v>
      </c>
      <c r="L9" s="248" t="s">
        <v>186</v>
      </c>
      <c r="M9" s="248" t="s">
        <v>187</v>
      </c>
      <c r="N9" s="538" t="s">
        <v>5</v>
      </c>
      <c r="O9" s="539"/>
      <c r="P9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384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0" t="s">
        <v>17</v>
      </c>
      <c r="T9" s="291" t="s">
        <v>188</v>
      </c>
      <c r="U9" s="291" t="s">
        <v>189</v>
      </c>
      <c r="V9" s="292" t="s">
        <v>14</v>
      </c>
      <c r="W9" s="292" t="s">
        <v>15</v>
      </c>
      <c r="X9" s="293" t="s">
        <v>6</v>
      </c>
      <c r="Y9" s="253"/>
      <c r="Z9" s="253"/>
      <c r="AA9" s="253"/>
      <c r="AB9" s="253"/>
      <c r="AC9" s="253"/>
      <c r="AD9" s="253"/>
    </row>
    <row r="10" spans="1:30" s="5" customFormat="1" x14ac:dyDescent="0.25">
      <c r="A10" s="255"/>
      <c r="B10" s="294"/>
      <c r="C10" s="256"/>
      <c r="D10" s="256"/>
      <c r="E10" s="256"/>
      <c r="F10" s="257" t="s">
        <v>7</v>
      </c>
      <c r="G10" s="257" t="s">
        <v>7</v>
      </c>
      <c r="H10" s="257" t="s">
        <v>20</v>
      </c>
      <c r="I10" s="257" t="s">
        <v>20</v>
      </c>
      <c r="J10" s="257" t="s">
        <v>7</v>
      </c>
      <c r="K10" s="257" t="s">
        <v>20</v>
      </c>
      <c r="L10" s="257" t="s">
        <v>20</v>
      </c>
      <c r="M10" s="257" t="s">
        <v>20</v>
      </c>
      <c r="N10" s="257" t="s">
        <v>7</v>
      </c>
      <c r="O10" s="257" t="s">
        <v>8</v>
      </c>
      <c r="P10" s="258" t="s">
        <v>7</v>
      </c>
      <c r="Q10" s="22"/>
      <c r="R10" s="22"/>
      <c r="S10" s="259"/>
      <c r="T10" s="259"/>
      <c r="U10" s="259"/>
      <c r="V10" s="259"/>
      <c r="W10" s="259"/>
      <c r="Y10" s="253"/>
      <c r="Z10" s="253"/>
      <c r="AA10" s="253"/>
      <c r="AB10" s="253"/>
      <c r="AC10" s="253"/>
      <c r="AD10" s="4"/>
    </row>
    <row r="11" spans="1:30" ht="15.75" x14ac:dyDescent="0.25">
      <c r="A11" s="540" t="s">
        <v>195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  <c r="P11" s="541"/>
      <c r="Q11" s="541"/>
      <c r="R11" s="541"/>
      <c r="S11" s="541"/>
      <c r="T11" s="541"/>
      <c r="U11" s="541"/>
      <c r="V11" s="541"/>
      <c r="W11" s="541"/>
      <c r="X11" s="542"/>
      <c r="Y11" s="253"/>
      <c r="Z11" s="253"/>
      <c r="AA11" s="253"/>
      <c r="AB11" s="253"/>
      <c r="AC11" s="253"/>
    </row>
    <row r="12" spans="1:30" s="355" customFormat="1" ht="68.25" customHeight="1" x14ac:dyDescent="0.25">
      <c r="A12" s="543" t="s">
        <v>325</v>
      </c>
      <c r="B12" s="543"/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  <c r="O12" s="543"/>
      <c r="P12" s="543"/>
      <c r="Q12" s="543"/>
      <c r="R12" s="543"/>
      <c r="S12" s="543"/>
      <c r="T12" s="543"/>
      <c r="U12" s="543"/>
      <c r="V12" s="543"/>
      <c r="W12" s="543"/>
      <c r="X12" s="543"/>
      <c r="Y12" s="354"/>
      <c r="Z12" s="354"/>
      <c r="AA12" s="354"/>
      <c r="AB12" s="354"/>
      <c r="AC12" s="354"/>
    </row>
    <row r="13" spans="1:30" s="355" customFormat="1" x14ac:dyDescent="0.25">
      <c r="A13" s="543"/>
      <c r="B13" s="543"/>
      <c r="C13" s="543"/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354"/>
      <c r="Z13" s="354"/>
      <c r="AA13" s="354"/>
      <c r="AB13" s="354"/>
      <c r="AC13" s="354"/>
    </row>
    <row r="14" spans="1:30" s="355" customFormat="1" x14ac:dyDescent="0.25">
      <c r="A14" s="543"/>
      <c r="B14" s="543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354"/>
      <c r="Z14" s="354"/>
      <c r="AA14" s="354"/>
      <c r="AB14" s="354"/>
      <c r="AC14" s="354"/>
    </row>
    <row r="15" spans="1:30" s="355" customFormat="1" x14ac:dyDescent="0.25">
      <c r="A15" s="357"/>
      <c r="B15" s="358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85"/>
      <c r="T15" s="385"/>
      <c r="U15" s="385"/>
      <c r="V15" s="385"/>
      <c r="W15" s="385"/>
      <c r="X15" s="359"/>
      <c r="Y15" s="354"/>
      <c r="Z15" s="354"/>
      <c r="AA15" s="354"/>
      <c r="AB15" s="354"/>
      <c r="AC15" s="354"/>
    </row>
    <row r="16" spans="1:30" s="355" customFormat="1" ht="14.25" customHeight="1" x14ac:dyDescent="0.25">
      <c r="A16" s="320"/>
      <c r="B16" s="321"/>
      <c r="C16" s="360"/>
      <c r="E16" s="360"/>
      <c r="F16" s="317"/>
      <c r="G16" s="322"/>
      <c r="H16" s="318"/>
      <c r="I16" s="318"/>
      <c r="J16" s="134"/>
      <c r="K16" s="134"/>
      <c r="L16" s="134"/>
      <c r="M16" s="344"/>
      <c r="N16" s="134"/>
      <c r="O16" s="353"/>
      <c r="P16" s="344"/>
      <c r="Q16" s="344"/>
      <c r="R16" s="344"/>
      <c r="S16" s="528"/>
      <c r="T16" s="528"/>
      <c r="U16" s="528"/>
      <c r="V16" s="385"/>
      <c r="W16" s="385"/>
      <c r="X16" s="323"/>
      <c r="Y16" s="354"/>
      <c r="Z16" s="354"/>
      <c r="AA16" s="354"/>
      <c r="AB16" s="354"/>
      <c r="AC16" s="354"/>
    </row>
    <row r="17" spans="1:29" s="355" customFormat="1" x14ac:dyDescent="0.25">
      <c r="A17" s="324"/>
      <c r="B17" s="321"/>
      <c r="C17" s="360"/>
      <c r="D17" s="321"/>
      <c r="E17" s="360"/>
      <c r="F17" s="325"/>
      <c r="G17" s="319"/>
      <c r="H17" s="318"/>
      <c r="I17" s="318"/>
      <c r="J17" s="134"/>
      <c r="K17" s="134"/>
      <c r="L17" s="134"/>
      <c r="M17" s="344"/>
      <c r="N17" s="134"/>
      <c r="O17" s="353"/>
      <c r="P17" s="356"/>
      <c r="Q17" s="356"/>
      <c r="R17" s="356"/>
      <c r="S17" s="528"/>
      <c r="T17" s="528"/>
      <c r="U17" s="528"/>
      <c r="V17" s="385"/>
      <c r="W17" s="385"/>
      <c r="X17" s="323"/>
      <c r="Y17" s="354"/>
      <c r="Z17" s="354"/>
      <c r="AA17" s="354"/>
      <c r="AB17" s="354"/>
      <c r="AC17" s="354"/>
    </row>
    <row r="18" spans="1:29" s="355" customFormat="1" x14ac:dyDescent="0.25">
      <c r="A18" s="324"/>
      <c r="B18" s="321"/>
      <c r="C18" s="360"/>
      <c r="D18" s="360"/>
      <c r="E18" s="360"/>
      <c r="F18" s="325"/>
      <c r="G18" s="319"/>
      <c r="H18" s="318"/>
      <c r="I18" s="318"/>
      <c r="J18" s="134"/>
      <c r="K18" s="134"/>
      <c r="L18" s="134"/>
      <c r="M18" s="134"/>
      <c r="N18" s="134"/>
      <c r="O18" s="353"/>
      <c r="P18" s="356"/>
      <c r="Q18" s="356"/>
      <c r="R18" s="356"/>
      <c r="S18" s="528"/>
      <c r="T18" s="528"/>
      <c r="U18" s="528"/>
      <c r="V18" s="385"/>
      <c r="W18" s="385"/>
      <c r="X18" s="323"/>
      <c r="Y18" s="354"/>
      <c r="Z18" s="354"/>
      <c r="AA18" s="354"/>
      <c r="AB18" s="354"/>
      <c r="AC18" s="354"/>
    </row>
    <row r="19" spans="1:29" s="355" customFormat="1" x14ac:dyDescent="0.25">
      <c r="A19" s="346"/>
      <c r="B19" s="321"/>
      <c r="C19" s="360"/>
      <c r="D19" s="360"/>
      <c r="E19" s="360"/>
      <c r="F19" s="325"/>
      <c r="G19" s="134"/>
      <c r="H19" s="134"/>
      <c r="I19" s="134"/>
      <c r="J19" s="134"/>
      <c r="K19" s="134"/>
      <c r="L19" s="134"/>
      <c r="M19" s="134"/>
      <c r="N19" s="134"/>
      <c r="O19" s="353"/>
      <c r="P19" s="356"/>
      <c r="Q19" s="356"/>
      <c r="R19" s="356"/>
      <c r="S19" s="385"/>
      <c r="T19" s="385"/>
      <c r="U19" s="385"/>
      <c r="V19" s="385"/>
      <c r="W19" s="385"/>
      <c r="X19" s="134"/>
      <c r="Y19" s="354"/>
      <c r="Z19" s="354"/>
      <c r="AA19" s="354"/>
      <c r="AB19" s="354"/>
      <c r="AC19" s="354"/>
    </row>
    <row r="20" spans="1:29" s="355" customFormat="1" ht="14.25" customHeight="1" x14ac:dyDescent="0.25">
      <c r="A20" s="326"/>
      <c r="B20" s="327"/>
      <c r="C20" s="360"/>
      <c r="E20" s="360"/>
      <c r="F20" s="317"/>
      <c r="G20" s="322"/>
      <c r="H20" s="318"/>
      <c r="I20" s="318"/>
      <c r="J20" s="134"/>
      <c r="K20" s="134"/>
      <c r="L20" s="134"/>
      <c r="M20" s="344"/>
      <c r="N20" s="134"/>
      <c r="O20" s="353"/>
      <c r="P20" s="344"/>
      <c r="Q20" s="344"/>
      <c r="R20" s="344"/>
      <c r="S20" s="528"/>
      <c r="T20" s="528"/>
      <c r="U20" s="528"/>
      <c r="V20" s="385"/>
      <c r="W20" s="385"/>
      <c r="X20" s="323"/>
      <c r="Y20" s="354"/>
      <c r="Z20" s="354"/>
      <c r="AA20" s="354"/>
      <c r="AB20" s="354"/>
      <c r="AC20" s="354"/>
    </row>
    <row r="21" spans="1:29" s="355" customFormat="1" x14ac:dyDescent="0.25">
      <c r="A21" s="324"/>
      <c r="B21" s="321"/>
      <c r="C21" s="360"/>
      <c r="D21" s="327"/>
      <c r="E21" s="360"/>
      <c r="F21" s="325"/>
      <c r="G21" s="319"/>
      <c r="H21" s="318"/>
      <c r="I21" s="318"/>
      <c r="J21" s="134"/>
      <c r="K21" s="134"/>
      <c r="L21" s="134"/>
      <c r="M21" s="344"/>
      <c r="N21" s="134"/>
      <c r="O21" s="353"/>
      <c r="P21" s="356"/>
      <c r="Q21" s="356"/>
      <c r="R21" s="356"/>
      <c r="S21" s="528"/>
      <c r="T21" s="528"/>
      <c r="U21" s="528"/>
      <c r="V21" s="385"/>
      <c r="W21" s="385"/>
      <c r="X21" s="323"/>
      <c r="Y21" s="354"/>
      <c r="Z21" s="354"/>
      <c r="AA21" s="354"/>
      <c r="AB21" s="354"/>
      <c r="AC21" s="354"/>
    </row>
    <row r="22" spans="1:29" s="355" customFormat="1" x14ac:dyDescent="0.25">
      <c r="A22" s="324"/>
      <c r="B22" s="321"/>
      <c r="C22" s="360"/>
      <c r="D22" s="360"/>
      <c r="E22" s="360"/>
      <c r="F22" s="325"/>
      <c r="G22" s="319"/>
      <c r="H22" s="318"/>
      <c r="I22" s="318"/>
      <c r="J22" s="134"/>
      <c r="K22" s="134"/>
      <c r="L22" s="134"/>
      <c r="M22" s="134"/>
      <c r="N22" s="134"/>
      <c r="O22" s="353"/>
      <c r="P22" s="356"/>
      <c r="Q22" s="356"/>
      <c r="R22" s="356"/>
      <c r="S22" s="528"/>
      <c r="T22" s="528"/>
      <c r="U22" s="528"/>
      <c r="V22" s="385"/>
      <c r="W22" s="385"/>
      <c r="X22" s="323"/>
      <c r="Y22" s="354"/>
      <c r="Z22" s="354"/>
      <c r="AA22" s="354"/>
      <c r="AB22" s="354"/>
      <c r="AC22" s="354"/>
    </row>
    <row r="23" spans="1:29" s="355" customFormat="1" x14ac:dyDescent="0.25">
      <c r="A23" s="346"/>
      <c r="B23" s="321"/>
      <c r="C23" s="361"/>
      <c r="D23" s="361"/>
      <c r="E23" s="361"/>
      <c r="F23" s="325"/>
      <c r="G23" s="361"/>
      <c r="H23" s="361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2"/>
      <c r="T23" s="362"/>
      <c r="U23" s="362"/>
      <c r="V23" s="362"/>
      <c r="W23" s="362"/>
      <c r="X23" s="361"/>
      <c r="Y23" s="354"/>
      <c r="Z23" s="354"/>
      <c r="AA23" s="354"/>
      <c r="AB23" s="354"/>
      <c r="AC23" s="354"/>
    </row>
    <row r="24" spans="1:29" s="355" customFormat="1" ht="14.25" customHeight="1" x14ac:dyDescent="0.25">
      <c r="A24" s="328"/>
      <c r="B24" s="327"/>
      <c r="C24" s="344"/>
      <c r="D24" s="344"/>
      <c r="E24" s="344"/>
      <c r="F24" s="317"/>
      <c r="G24" s="322"/>
      <c r="H24" s="318"/>
      <c r="I24" s="318"/>
      <c r="J24" s="134"/>
      <c r="K24" s="134"/>
      <c r="L24" s="134"/>
      <c r="M24" s="344"/>
      <c r="N24" s="134"/>
      <c r="O24" s="353"/>
      <c r="P24" s="344"/>
      <c r="Q24" s="344"/>
      <c r="R24" s="344"/>
      <c r="S24" s="528"/>
      <c r="T24" s="528"/>
      <c r="U24" s="528"/>
      <c r="V24" s="385"/>
      <c r="W24" s="385"/>
      <c r="X24" s="323"/>
      <c r="Y24" s="354"/>
      <c r="Z24" s="354"/>
      <c r="AA24" s="354"/>
      <c r="AB24" s="354"/>
      <c r="AC24" s="354"/>
    </row>
    <row r="25" spans="1:29" s="355" customFormat="1" x14ac:dyDescent="0.25">
      <c r="A25" s="324"/>
      <c r="B25" s="321"/>
      <c r="C25" s="344"/>
      <c r="D25" s="344"/>
      <c r="E25" s="344"/>
      <c r="F25" s="325"/>
      <c r="G25" s="319"/>
      <c r="H25" s="318"/>
      <c r="I25" s="318"/>
      <c r="J25" s="134"/>
      <c r="K25" s="134"/>
      <c r="L25" s="134"/>
      <c r="M25" s="344"/>
      <c r="N25" s="134"/>
      <c r="O25" s="353"/>
      <c r="P25" s="356"/>
      <c r="Q25" s="356"/>
      <c r="R25" s="356"/>
      <c r="S25" s="528"/>
      <c r="T25" s="528"/>
      <c r="U25" s="528"/>
      <c r="V25" s="385"/>
      <c r="W25" s="385"/>
      <c r="X25" s="323"/>
      <c r="Y25" s="354"/>
      <c r="Z25" s="354"/>
      <c r="AA25" s="354"/>
      <c r="AB25" s="354"/>
      <c r="AC25" s="354"/>
    </row>
    <row r="26" spans="1:29" s="355" customFormat="1" x14ac:dyDescent="0.25">
      <c r="A26" s="324"/>
      <c r="B26" s="321"/>
      <c r="C26" s="344"/>
      <c r="D26" s="344"/>
      <c r="E26" s="344"/>
      <c r="F26" s="325"/>
      <c r="G26" s="319"/>
      <c r="H26" s="318"/>
      <c r="I26" s="318"/>
      <c r="J26" s="134"/>
      <c r="K26" s="134"/>
      <c r="L26" s="134"/>
      <c r="M26" s="134"/>
      <c r="N26" s="134"/>
      <c r="O26" s="353"/>
      <c r="P26" s="356"/>
      <c r="Q26" s="356"/>
      <c r="R26" s="356"/>
      <c r="S26" s="528"/>
      <c r="T26" s="528"/>
      <c r="U26" s="528"/>
      <c r="V26" s="385"/>
      <c r="W26" s="385"/>
      <c r="X26" s="323"/>
      <c r="Y26" s="354"/>
      <c r="Z26" s="354"/>
      <c r="AA26" s="354"/>
      <c r="AB26" s="354"/>
      <c r="AC26" s="354"/>
    </row>
    <row r="27" spans="1:29" s="355" customFormat="1" x14ac:dyDescent="0.25">
      <c r="A27" s="346"/>
      <c r="B27" s="321"/>
      <c r="C27" s="359"/>
      <c r="D27" s="359"/>
      <c r="E27" s="359"/>
      <c r="F27" s="325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63"/>
      <c r="T27" s="363"/>
      <c r="U27" s="363"/>
      <c r="V27" s="363"/>
      <c r="W27" s="363"/>
      <c r="X27" s="359"/>
      <c r="Y27" s="354"/>
      <c r="Z27" s="354"/>
      <c r="AA27" s="354"/>
      <c r="AB27" s="354"/>
      <c r="AC27" s="354"/>
    </row>
    <row r="28" spans="1:29" s="355" customFormat="1" x14ac:dyDescent="0.25">
      <c r="A28" s="328"/>
      <c r="B28" s="327"/>
      <c r="C28" s="360"/>
      <c r="E28" s="360"/>
      <c r="F28" s="317"/>
      <c r="G28" s="322"/>
      <c r="H28" s="318"/>
      <c r="I28" s="318"/>
      <c r="J28" s="134"/>
      <c r="K28" s="134"/>
      <c r="L28" s="134"/>
      <c r="M28" s="344"/>
      <c r="N28" s="134"/>
      <c r="O28" s="353"/>
      <c r="P28" s="344"/>
      <c r="Q28" s="344"/>
      <c r="R28" s="344"/>
      <c r="S28" s="528"/>
      <c r="T28" s="528"/>
      <c r="U28" s="528"/>
      <c r="V28" s="385"/>
      <c r="W28" s="385"/>
      <c r="X28" s="528"/>
      <c r="Y28" s="354"/>
      <c r="Z28" s="354"/>
      <c r="AA28" s="354"/>
      <c r="AB28" s="354"/>
      <c r="AC28" s="354"/>
    </row>
    <row r="29" spans="1:29" s="355" customFormat="1" x14ac:dyDescent="0.25">
      <c r="A29" s="324"/>
      <c r="B29" s="321"/>
      <c r="C29" s="360"/>
      <c r="D29" s="360"/>
      <c r="E29" s="360"/>
      <c r="F29" s="325"/>
      <c r="G29" s="319"/>
      <c r="H29" s="318"/>
      <c r="I29" s="318"/>
      <c r="J29" s="134"/>
      <c r="K29" s="134"/>
      <c r="L29" s="134"/>
      <c r="M29" s="344"/>
      <c r="N29" s="134"/>
      <c r="O29" s="353"/>
      <c r="P29" s="344"/>
      <c r="Q29" s="344"/>
      <c r="R29" s="344"/>
      <c r="S29" s="528"/>
      <c r="T29" s="528"/>
      <c r="U29" s="528"/>
      <c r="V29" s="385"/>
      <c r="W29" s="385"/>
      <c r="X29" s="528"/>
      <c r="Y29" s="354"/>
      <c r="Z29" s="354"/>
      <c r="AA29" s="354"/>
      <c r="AB29" s="354"/>
      <c r="AC29" s="354"/>
    </row>
    <row r="30" spans="1:29" s="355" customFormat="1" x14ac:dyDescent="0.25">
      <c r="A30" s="324"/>
      <c r="B30" s="321"/>
      <c r="C30" s="360"/>
      <c r="D30" s="360"/>
      <c r="E30" s="360"/>
      <c r="F30" s="325"/>
      <c r="G30" s="319"/>
      <c r="H30" s="318"/>
      <c r="I30" s="318"/>
      <c r="J30" s="134"/>
      <c r="K30" s="134"/>
      <c r="L30" s="134"/>
      <c r="M30" s="134"/>
      <c r="N30" s="134"/>
      <c r="O30" s="353"/>
      <c r="P30" s="356"/>
      <c r="Q30" s="356"/>
      <c r="R30" s="356"/>
      <c r="S30" s="528"/>
      <c r="T30" s="528"/>
      <c r="U30" s="528"/>
      <c r="V30" s="385"/>
      <c r="W30" s="385"/>
      <c r="X30" s="528"/>
      <c r="Y30" s="354"/>
      <c r="Z30" s="354"/>
      <c r="AA30" s="354"/>
      <c r="AB30" s="354"/>
      <c r="AC30" s="354"/>
    </row>
    <row r="31" spans="1:29" s="355" customFormat="1" x14ac:dyDescent="0.25">
      <c r="A31" s="346"/>
      <c r="B31" s="321"/>
      <c r="C31" s="344"/>
      <c r="D31" s="344"/>
      <c r="E31" s="344"/>
      <c r="F31" s="325"/>
      <c r="G31" s="344"/>
      <c r="H31" s="6"/>
      <c r="I31" s="6"/>
      <c r="J31" s="6"/>
      <c r="K31" s="6"/>
      <c r="L31" s="6"/>
      <c r="M31" s="344"/>
      <c r="N31" s="6"/>
      <c r="O31" s="344"/>
      <c r="P31" s="344"/>
      <c r="Q31" s="344"/>
      <c r="R31" s="344"/>
      <c r="S31" s="312"/>
      <c r="T31" s="312"/>
      <c r="U31" s="312"/>
      <c r="V31" s="312"/>
      <c r="W31" s="312"/>
      <c r="X31" s="344"/>
    </row>
    <row r="32" spans="1:29" s="355" customFormat="1" ht="14.25" customHeight="1" x14ac:dyDescent="0.25">
      <c r="A32" s="328"/>
      <c r="B32" s="327"/>
      <c r="C32" s="344"/>
      <c r="D32" s="344"/>
      <c r="E32" s="344"/>
      <c r="F32" s="317"/>
      <c r="G32" s="322"/>
      <c r="H32" s="6"/>
      <c r="I32" s="6"/>
      <c r="J32" s="134"/>
      <c r="K32" s="6"/>
      <c r="L32" s="6"/>
      <c r="M32" s="344"/>
      <c r="N32" s="6"/>
      <c r="O32" s="344"/>
      <c r="P32" s="344"/>
      <c r="Q32" s="344"/>
      <c r="R32" s="344"/>
      <c r="S32" s="528"/>
      <c r="T32" s="528"/>
      <c r="U32" s="528"/>
      <c r="V32" s="312"/>
      <c r="W32" s="312"/>
      <c r="X32" s="344"/>
    </row>
    <row r="33" spans="1:24" s="355" customFormat="1" x14ac:dyDescent="0.25">
      <c r="A33" s="324"/>
      <c r="B33" s="321"/>
      <c r="C33" s="344"/>
      <c r="D33" s="344"/>
      <c r="E33" s="344"/>
      <c r="F33" s="325"/>
      <c r="G33" s="344"/>
      <c r="H33" s="6"/>
      <c r="I33" s="6"/>
      <c r="J33" s="6"/>
      <c r="K33" s="6"/>
      <c r="L33" s="6"/>
      <c r="M33" s="344"/>
      <c r="N33" s="134"/>
      <c r="O33" s="353"/>
      <c r="P33" s="356"/>
      <c r="Q33" s="356"/>
      <c r="R33" s="356"/>
      <c r="S33" s="528"/>
      <c r="T33" s="528"/>
      <c r="U33" s="528"/>
      <c r="V33" s="312"/>
      <c r="W33" s="312"/>
      <c r="X33" s="344"/>
    </row>
    <row r="34" spans="1:24" s="355" customFormat="1" x14ac:dyDescent="0.25">
      <c r="A34" s="324"/>
      <c r="B34" s="321"/>
      <c r="C34" s="344"/>
      <c r="D34" s="344"/>
      <c r="E34" s="344"/>
      <c r="F34" s="325"/>
      <c r="G34" s="344"/>
      <c r="H34" s="6"/>
      <c r="I34" s="6"/>
      <c r="J34" s="6"/>
      <c r="K34" s="6"/>
      <c r="L34" s="6"/>
      <c r="M34" s="344"/>
      <c r="N34" s="134"/>
      <c r="O34" s="353"/>
      <c r="P34" s="344"/>
      <c r="Q34" s="344"/>
      <c r="R34" s="344"/>
      <c r="S34" s="528"/>
      <c r="T34" s="528"/>
      <c r="U34" s="528"/>
      <c r="V34" s="312"/>
      <c r="W34" s="312"/>
      <c r="X34" s="344"/>
    </row>
    <row r="35" spans="1:24" s="355" customFormat="1" x14ac:dyDescent="0.25">
      <c r="A35" s="346"/>
      <c r="B35" s="321"/>
      <c r="C35" s="344"/>
      <c r="D35" s="344"/>
      <c r="E35" s="344"/>
      <c r="F35" s="325"/>
      <c r="G35" s="344"/>
      <c r="H35" s="6"/>
      <c r="I35" s="6"/>
      <c r="J35" s="6"/>
      <c r="K35" s="6"/>
      <c r="L35" s="6"/>
      <c r="M35" s="344"/>
      <c r="N35" s="6"/>
      <c r="O35" s="344"/>
      <c r="P35" s="344"/>
      <c r="Q35" s="344"/>
      <c r="R35" s="344"/>
      <c r="S35" s="312"/>
      <c r="T35" s="312"/>
      <c r="U35" s="312"/>
      <c r="V35" s="312"/>
      <c r="W35" s="312"/>
      <c r="X35" s="344"/>
    </row>
    <row r="36" spans="1:24" s="355" customFormat="1" x14ac:dyDescent="0.25">
      <c r="A36" s="328"/>
      <c r="B36" s="327"/>
      <c r="C36" s="344"/>
      <c r="D36" s="344"/>
      <c r="E36" s="344"/>
      <c r="F36" s="317"/>
      <c r="G36" s="322"/>
      <c r="H36" s="6"/>
      <c r="I36" s="6"/>
      <c r="J36" s="134"/>
      <c r="K36" s="6"/>
      <c r="L36" s="6"/>
      <c r="M36" s="344"/>
      <c r="N36" s="6"/>
      <c r="O36" s="344"/>
      <c r="P36" s="344"/>
      <c r="Q36" s="344"/>
      <c r="R36" s="344"/>
      <c r="S36" s="528"/>
      <c r="T36" s="528"/>
      <c r="U36" s="528"/>
      <c r="V36" s="312"/>
      <c r="W36" s="312"/>
      <c r="X36" s="344"/>
    </row>
    <row r="37" spans="1:24" s="355" customFormat="1" x14ac:dyDescent="0.25">
      <c r="A37" s="324"/>
      <c r="B37" s="321"/>
      <c r="C37" s="344"/>
      <c r="D37" s="344"/>
      <c r="E37" s="344"/>
      <c r="F37" s="325"/>
      <c r="G37" s="344"/>
      <c r="H37" s="6"/>
      <c r="I37" s="6"/>
      <c r="J37" s="6"/>
      <c r="K37" s="6"/>
      <c r="L37" s="6"/>
      <c r="M37" s="344"/>
      <c r="N37" s="134"/>
      <c r="O37" s="353"/>
      <c r="P37" s="356"/>
      <c r="Q37" s="356"/>
      <c r="R37" s="356"/>
      <c r="S37" s="528"/>
      <c r="T37" s="528"/>
      <c r="U37" s="528"/>
      <c r="V37" s="312"/>
      <c r="W37" s="312"/>
      <c r="X37" s="344"/>
    </row>
    <row r="38" spans="1:24" s="355" customFormat="1" x14ac:dyDescent="0.25">
      <c r="A38" s="324"/>
      <c r="B38" s="321"/>
      <c r="C38" s="344"/>
      <c r="D38" s="344"/>
      <c r="E38" s="344"/>
      <c r="F38" s="325"/>
      <c r="G38" s="344"/>
      <c r="H38" s="6"/>
      <c r="I38" s="6"/>
      <c r="J38" s="6"/>
      <c r="K38" s="6"/>
      <c r="L38" s="6"/>
      <c r="M38" s="344"/>
      <c r="N38" s="134"/>
      <c r="O38" s="353"/>
      <c r="P38" s="344"/>
      <c r="Q38" s="344"/>
      <c r="R38" s="344"/>
      <c r="S38" s="528"/>
      <c r="T38" s="528"/>
      <c r="U38" s="528"/>
      <c r="V38" s="312"/>
      <c r="W38" s="312"/>
      <c r="X38" s="344"/>
    </row>
    <row r="39" spans="1:24" s="355" customFormat="1" x14ac:dyDescent="0.25">
      <c r="A39" s="346"/>
      <c r="B39" s="321"/>
      <c r="C39" s="344"/>
      <c r="D39" s="344"/>
      <c r="E39" s="344"/>
      <c r="F39" s="325"/>
      <c r="G39" s="344"/>
      <c r="H39" s="6"/>
      <c r="I39" s="6"/>
      <c r="J39" s="6"/>
      <c r="K39" s="6"/>
      <c r="L39" s="6"/>
      <c r="M39" s="344"/>
      <c r="N39" s="6"/>
      <c r="O39" s="344"/>
      <c r="P39" s="344"/>
      <c r="Q39" s="344"/>
      <c r="R39" s="344"/>
      <c r="S39" s="312"/>
      <c r="T39" s="312"/>
      <c r="U39" s="312"/>
      <c r="V39" s="312"/>
      <c r="W39" s="312"/>
      <c r="X39" s="344"/>
    </row>
    <row r="40" spans="1:24" s="355" customFormat="1" ht="14.25" customHeight="1" x14ac:dyDescent="0.25">
      <c r="A40" s="328"/>
      <c r="B40" s="327"/>
      <c r="C40" s="344"/>
      <c r="D40" s="344"/>
      <c r="E40" s="344"/>
      <c r="F40" s="317"/>
      <c r="G40" s="322"/>
      <c r="H40" s="6"/>
      <c r="I40" s="6"/>
      <c r="J40" s="134"/>
      <c r="K40" s="6"/>
      <c r="L40" s="6"/>
      <c r="M40" s="344"/>
      <c r="N40" s="6"/>
      <c r="O40" s="344"/>
      <c r="P40" s="344"/>
      <c r="Q40" s="344"/>
      <c r="R40" s="344"/>
      <c r="S40" s="528"/>
      <c r="T40" s="528"/>
      <c r="U40" s="528"/>
      <c r="V40" s="312"/>
      <c r="W40" s="312"/>
      <c r="X40" s="344"/>
    </row>
    <row r="41" spans="1:24" s="355" customFormat="1" x14ac:dyDescent="0.25">
      <c r="A41" s="324"/>
      <c r="B41" s="321"/>
      <c r="C41" s="344"/>
      <c r="D41" s="344"/>
      <c r="E41" s="344"/>
      <c r="F41" s="325"/>
      <c r="G41" s="344"/>
      <c r="H41" s="6"/>
      <c r="I41" s="6"/>
      <c r="J41" s="6"/>
      <c r="K41" s="6"/>
      <c r="L41" s="6"/>
      <c r="M41" s="344"/>
      <c r="N41" s="134"/>
      <c r="O41" s="353"/>
      <c r="P41" s="344"/>
      <c r="Q41" s="344"/>
      <c r="R41" s="344"/>
      <c r="S41" s="528"/>
      <c r="T41" s="528"/>
      <c r="U41" s="528"/>
      <c r="V41" s="312"/>
      <c r="W41" s="312"/>
      <c r="X41" s="344"/>
    </row>
    <row r="42" spans="1:24" s="355" customFormat="1" x14ac:dyDescent="0.25">
      <c r="A42" s="324"/>
      <c r="B42" s="321"/>
      <c r="C42" s="344"/>
      <c r="D42" s="344"/>
      <c r="E42" s="344"/>
      <c r="F42" s="325"/>
      <c r="G42" s="344"/>
      <c r="H42" s="6"/>
      <c r="I42" s="6"/>
      <c r="J42" s="6"/>
      <c r="K42" s="6"/>
      <c r="L42" s="6"/>
      <c r="M42" s="344"/>
      <c r="N42" s="134"/>
      <c r="O42" s="353"/>
      <c r="P42" s="356"/>
      <c r="Q42" s="356"/>
      <c r="R42" s="356"/>
      <c r="S42" s="528"/>
      <c r="T42" s="528"/>
      <c r="U42" s="528"/>
      <c r="V42" s="312"/>
      <c r="W42" s="312"/>
      <c r="X42" s="344"/>
    </row>
    <row r="43" spans="1:24" s="355" customFormat="1" x14ac:dyDescent="0.25">
      <c r="A43" s="346"/>
      <c r="B43" s="321"/>
      <c r="C43" s="344"/>
      <c r="D43" s="344"/>
      <c r="E43" s="344"/>
      <c r="F43" s="325"/>
      <c r="G43" s="344"/>
      <c r="H43" s="6"/>
      <c r="I43" s="6"/>
      <c r="J43" s="6"/>
      <c r="K43" s="6"/>
      <c r="L43" s="6"/>
      <c r="M43" s="344"/>
      <c r="N43" s="6"/>
      <c r="O43" s="344"/>
      <c r="P43" s="344"/>
      <c r="Q43" s="344"/>
      <c r="R43" s="344"/>
      <c r="S43" s="312"/>
      <c r="T43" s="312"/>
      <c r="U43" s="312"/>
      <c r="V43" s="312"/>
      <c r="W43" s="312"/>
      <c r="X43" s="344"/>
    </row>
    <row r="44" spans="1:24" s="355" customFormat="1" x14ac:dyDescent="0.25">
      <c r="A44" s="527"/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</row>
    <row r="45" spans="1:24" s="355" customFormat="1" ht="14.25" customHeight="1" x14ac:dyDescent="0.25">
      <c r="A45" s="329"/>
      <c r="B45" s="327"/>
      <c r="C45" s="344"/>
      <c r="D45" s="344"/>
      <c r="E45" s="344"/>
      <c r="F45" s="317"/>
      <c r="G45" s="322"/>
      <c r="H45" s="6"/>
      <c r="I45" s="6"/>
      <c r="J45" s="134"/>
      <c r="K45" s="6"/>
      <c r="L45" s="6"/>
      <c r="M45" s="344"/>
      <c r="N45" s="6"/>
      <c r="O45" s="344"/>
      <c r="P45" s="344"/>
      <c r="Q45" s="344"/>
      <c r="R45" s="344"/>
      <c r="S45" s="528"/>
      <c r="T45" s="528"/>
      <c r="U45" s="528"/>
      <c r="V45" s="312"/>
      <c r="W45" s="312"/>
      <c r="X45" s="344"/>
    </row>
    <row r="46" spans="1:24" s="355" customFormat="1" x14ac:dyDescent="0.25">
      <c r="A46" s="330"/>
      <c r="B46" s="331"/>
      <c r="C46" s="344"/>
      <c r="D46" s="344"/>
      <c r="E46" s="344"/>
      <c r="F46" s="332"/>
      <c r="G46" s="344"/>
      <c r="H46" s="6"/>
      <c r="I46" s="6"/>
      <c r="J46" s="6"/>
      <c r="K46" s="6"/>
      <c r="L46" s="6"/>
      <c r="M46" s="344"/>
      <c r="N46" s="134"/>
      <c r="O46" s="353"/>
      <c r="P46" s="344"/>
      <c r="Q46" s="344"/>
      <c r="R46" s="344"/>
      <c r="S46" s="528"/>
      <c r="T46" s="528"/>
      <c r="U46" s="528"/>
      <c r="V46" s="312"/>
      <c r="W46" s="312"/>
      <c r="X46" s="344"/>
    </row>
    <row r="47" spans="1:24" s="355" customFormat="1" x14ac:dyDescent="0.25">
      <c r="A47" s="330"/>
      <c r="B47" s="333"/>
      <c r="C47" s="344"/>
      <c r="D47" s="344"/>
      <c r="E47" s="344"/>
      <c r="F47" s="334"/>
      <c r="G47" s="344"/>
      <c r="H47" s="6"/>
      <c r="I47" s="6"/>
      <c r="J47" s="6"/>
      <c r="K47" s="6"/>
      <c r="L47" s="6"/>
      <c r="M47" s="344"/>
      <c r="N47" s="134"/>
      <c r="O47" s="353"/>
      <c r="P47" s="356"/>
      <c r="Q47" s="356"/>
      <c r="R47" s="356"/>
      <c r="S47" s="528"/>
      <c r="T47" s="528"/>
      <c r="U47" s="528"/>
      <c r="V47" s="312"/>
      <c r="W47" s="312"/>
      <c r="X47" s="344"/>
    </row>
    <row r="48" spans="1:24" s="355" customFormat="1" x14ac:dyDescent="0.25">
      <c r="A48" s="346"/>
      <c r="B48" s="321"/>
      <c r="C48" s="344"/>
      <c r="D48" s="344"/>
      <c r="E48" s="344"/>
      <c r="F48" s="325"/>
      <c r="G48" s="344"/>
      <c r="H48" s="6"/>
      <c r="I48" s="6"/>
      <c r="J48" s="6"/>
      <c r="K48" s="6"/>
      <c r="L48" s="6"/>
      <c r="M48" s="344"/>
      <c r="N48" s="6"/>
      <c r="O48" s="344"/>
      <c r="P48" s="344"/>
      <c r="Q48" s="344"/>
      <c r="R48" s="344"/>
      <c r="S48" s="312"/>
      <c r="T48" s="312"/>
      <c r="U48" s="312"/>
      <c r="V48" s="312"/>
      <c r="W48" s="312"/>
      <c r="X48" s="344"/>
    </row>
    <row r="49" spans="1:24" s="355" customFormat="1" ht="14.25" customHeight="1" x14ac:dyDescent="0.25">
      <c r="A49" s="329"/>
      <c r="B49" s="327"/>
      <c r="C49" s="344"/>
      <c r="D49" s="344"/>
      <c r="E49" s="344"/>
      <c r="F49" s="317"/>
      <c r="G49" s="322"/>
      <c r="H49" s="6"/>
      <c r="I49" s="6"/>
      <c r="J49" s="134"/>
      <c r="K49" s="6"/>
      <c r="L49" s="6"/>
      <c r="M49" s="344"/>
      <c r="N49" s="6"/>
      <c r="O49" s="344"/>
      <c r="P49" s="344"/>
      <c r="Q49" s="344"/>
      <c r="R49" s="344"/>
      <c r="S49" s="528"/>
      <c r="T49" s="528"/>
      <c r="U49" s="528"/>
      <c r="V49" s="312"/>
      <c r="W49" s="312"/>
      <c r="X49" s="344"/>
    </row>
    <row r="50" spans="1:24" s="355" customFormat="1" x14ac:dyDescent="0.25">
      <c r="A50" s="330"/>
      <c r="B50" s="331"/>
      <c r="C50" s="344"/>
      <c r="D50" s="344"/>
      <c r="E50" s="344"/>
      <c r="F50" s="332"/>
      <c r="G50" s="344"/>
      <c r="H50" s="6"/>
      <c r="I50" s="6"/>
      <c r="J50" s="6"/>
      <c r="K50" s="6"/>
      <c r="L50" s="6"/>
      <c r="M50" s="344"/>
      <c r="N50" s="134"/>
      <c r="O50" s="353"/>
      <c r="P50" s="356"/>
      <c r="Q50" s="356"/>
      <c r="R50" s="356"/>
      <c r="S50" s="528"/>
      <c r="T50" s="528"/>
      <c r="U50" s="528"/>
      <c r="V50" s="312"/>
      <c r="W50" s="312"/>
      <c r="X50" s="344"/>
    </row>
    <row r="51" spans="1:24" s="355" customFormat="1" x14ac:dyDescent="0.25">
      <c r="A51" s="330"/>
      <c r="B51" s="333"/>
      <c r="C51" s="344"/>
      <c r="D51" s="344"/>
      <c r="E51" s="344"/>
      <c r="F51" s="334"/>
      <c r="G51" s="344"/>
      <c r="H51" s="6"/>
      <c r="I51" s="6"/>
      <c r="J51" s="6"/>
      <c r="K51" s="6"/>
      <c r="L51" s="6"/>
      <c r="M51" s="344"/>
      <c r="N51" s="134"/>
      <c r="O51" s="353"/>
      <c r="P51" s="344"/>
      <c r="Q51" s="344"/>
      <c r="R51" s="344"/>
      <c r="S51" s="528"/>
      <c r="T51" s="528"/>
      <c r="U51" s="528"/>
      <c r="V51" s="312"/>
      <c r="W51" s="312"/>
      <c r="X51" s="344"/>
    </row>
    <row r="52" spans="1:24" s="355" customFormat="1" x14ac:dyDescent="0.25">
      <c r="A52" s="346"/>
      <c r="B52" s="321"/>
      <c r="C52" s="344"/>
      <c r="D52" s="344"/>
      <c r="E52" s="344"/>
      <c r="F52" s="325"/>
      <c r="G52" s="344"/>
      <c r="H52" s="6"/>
      <c r="I52" s="6"/>
      <c r="J52" s="6"/>
      <c r="K52" s="6"/>
      <c r="L52" s="6"/>
      <c r="M52" s="344"/>
      <c r="N52" s="6"/>
      <c r="O52" s="344"/>
      <c r="P52" s="344"/>
      <c r="Q52" s="344"/>
      <c r="R52" s="344"/>
      <c r="S52" s="312"/>
      <c r="T52" s="312"/>
      <c r="U52" s="312"/>
      <c r="V52" s="312"/>
      <c r="W52" s="312"/>
      <c r="X52" s="344"/>
    </row>
    <row r="53" spans="1:24" s="355" customFormat="1" ht="14.25" customHeight="1" x14ac:dyDescent="0.25">
      <c r="A53" s="329"/>
      <c r="B53" s="327"/>
      <c r="C53" s="344"/>
      <c r="D53" s="344"/>
      <c r="E53" s="344"/>
      <c r="F53" s="317"/>
      <c r="G53" s="322"/>
      <c r="H53" s="6"/>
      <c r="I53" s="6"/>
      <c r="J53" s="134"/>
      <c r="K53" s="6"/>
      <c r="L53" s="6"/>
      <c r="M53" s="344"/>
      <c r="N53" s="6"/>
      <c r="O53" s="344"/>
      <c r="P53" s="344"/>
      <c r="Q53" s="344"/>
      <c r="R53" s="344"/>
      <c r="S53" s="528"/>
      <c r="T53" s="528"/>
      <c r="U53" s="528"/>
      <c r="V53" s="312"/>
      <c r="W53" s="312"/>
      <c r="X53" s="344"/>
    </row>
    <row r="54" spans="1:24" s="355" customFormat="1" x14ac:dyDescent="0.25">
      <c r="A54" s="330"/>
      <c r="B54" s="331"/>
      <c r="C54" s="344"/>
      <c r="D54" s="344"/>
      <c r="E54" s="344"/>
      <c r="F54" s="332"/>
      <c r="G54" s="344"/>
      <c r="H54" s="6"/>
      <c r="I54" s="6"/>
      <c r="J54" s="6"/>
      <c r="K54" s="6"/>
      <c r="L54" s="6"/>
      <c r="M54" s="344"/>
      <c r="N54" s="134"/>
      <c r="O54" s="353"/>
      <c r="P54" s="356"/>
      <c r="Q54" s="356"/>
      <c r="R54" s="356"/>
      <c r="S54" s="528"/>
      <c r="T54" s="528"/>
      <c r="U54" s="528"/>
      <c r="V54" s="312"/>
      <c r="W54" s="312"/>
      <c r="X54" s="344"/>
    </row>
    <row r="55" spans="1:24" s="355" customFormat="1" x14ac:dyDescent="0.25">
      <c r="A55" s="330"/>
      <c r="B55" s="333"/>
      <c r="C55" s="344"/>
      <c r="D55" s="344"/>
      <c r="E55" s="344"/>
      <c r="F55" s="334"/>
      <c r="G55" s="344"/>
      <c r="H55" s="6"/>
      <c r="I55" s="6"/>
      <c r="J55" s="6"/>
      <c r="K55" s="6"/>
      <c r="L55" s="6"/>
      <c r="M55" s="344"/>
      <c r="N55" s="134"/>
      <c r="O55" s="353"/>
      <c r="P55" s="344"/>
      <c r="Q55" s="344"/>
      <c r="R55" s="344"/>
      <c r="S55" s="528"/>
      <c r="T55" s="528"/>
      <c r="U55" s="528"/>
      <c r="V55" s="312"/>
      <c r="W55" s="312"/>
      <c r="X55" s="344"/>
    </row>
    <row r="56" spans="1:24" s="355" customFormat="1" x14ac:dyDescent="0.25">
      <c r="A56" s="346"/>
      <c r="B56" s="321"/>
      <c r="C56" s="344"/>
      <c r="D56" s="344"/>
      <c r="E56" s="344"/>
      <c r="F56" s="325"/>
      <c r="G56" s="344"/>
      <c r="H56" s="6"/>
      <c r="I56" s="6"/>
      <c r="J56" s="6"/>
      <c r="K56" s="6"/>
      <c r="L56" s="6"/>
      <c r="M56" s="344"/>
      <c r="N56" s="6"/>
      <c r="O56" s="344"/>
      <c r="P56" s="344"/>
      <c r="Q56" s="344"/>
      <c r="R56" s="344"/>
      <c r="S56" s="312"/>
      <c r="T56" s="312"/>
      <c r="U56" s="312"/>
      <c r="V56" s="312"/>
      <c r="W56" s="312"/>
      <c r="X56" s="344"/>
    </row>
    <row r="57" spans="1:24" s="355" customFormat="1" ht="14.25" customHeight="1" x14ac:dyDescent="0.25">
      <c r="A57" s="329"/>
      <c r="B57" s="327"/>
      <c r="C57" s="344"/>
      <c r="D57" s="344"/>
      <c r="E57" s="344"/>
      <c r="F57" s="317"/>
      <c r="G57" s="322"/>
      <c r="H57" s="6"/>
      <c r="I57" s="6"/>
      <c r="J57" s="134"/>
      <c r="K57" s="6"/>
      <c r="L57" s="6"/>
      <c r="M57" s="344"/>
      <c r="N57" s="6"/>
      <c r="O57" s="344"/>
      <c r="P57" s="344"/>
      <c r="Q57" s="344"/>
      <c r="R57" s="344"/>
      <c r="S57" s="528"/>
      <c r="T57" s="528"/>
      <c r="U57" s="528"/>
      <c r="V57" s="312"/>
      <c r="W57" s="312"/>
      <c r="X57" s="344"/>
    </row>
    <row r="58" spans="1:24" s="355" customFormat="1" x14ac:dyDescent="0.25">
      <c r="A58" s="330"/>
      <c r="B58" s="331"/>
      <c r="C58" s="344"/>
      <c r="D58" s="344"/>
      <c r="E58" s="344"/>
      <c r="F58" s="332"/>
      <c r="G58" s="344"/>
      <c r="H58" s="6"/>
      <c r="I58" s="6"/>
      <c r="J58" s="6"/>
      <c r="K58" s="6"/>
      <c r="L58" s="6"/>
      <c r="M58" s="344"/>
      <c r="N58" s="134"/>
      <c r="O58" s="353"/>
      <c r="P58" s="356"/>
      <c r="Q58" s="356"/>
      <c r="R58" s="356"/>
      <c r="S58" s="528"/>
      <c r="T58" s="528"/>
      <c r="U58" s="528"/>
      <c r="V58" s="312"/>
      <c r="W58" s="312"/>
      <c r="X58" s="344"/>
    </row>
    <row r="59" spans="1:24" s="355" customFormat="1" x14ac:dyDescent="0.25">
      <c r="A59" s="330"/>
      <c r="B59" s="333"/>
      <c r="C59" s="344"/>
      <c r="D59" s="344"/>
      <c r="E59" s="344"/>
      <c r="F59" s="334"/>
      <c r="G59" s="344"/>
      <c r="H59" s="6"/>
      <c r="I59" s="6"/>
      <c r="J59" s="6"/>
      <c r="K59" s="6"/>
      <c r="L59" s="6"/>
      <c r="M59" s="344"/>
      <c r="N59" s="134"/>
      <c r="O59" s="353"/>
      <c r="P59" s="344"/>
      <c r="Q59" s="344"/>
      <c r="R59" s="344"/>
      <c r="S59" s="528"/>
      <c r="T59" s="528"/>
      <c r="U59" s="528"/>
      <c r="V59" s="312"/>
      <c r="W59" s="312"/>
      <c r="X59" s="344"/>
    </row>
    <row r="60" spans="1:24" s="355" customFormat="1" x14ac:dyDescent="0.25">
      <c r="A60" s="346"/>
      <c r="B60" s="321"/>
      <c r="C60" s="344"/>
      <c r="D60" s="344"/>
      <c r="E60" s="344"/>
      <c r="F60" s="325"/>
      <c r="G60" s="344"/>
      <c r="H60" s="6"/>
      <c r="I60" s="6"/>
      <c r="J60" s="6"/>
      <c r="K60" s="6"/>
      <c r="L60" s="6"/>
      <c r="M60" s="344"/>
      <c r="N60" s="6"/>
      <c r="O60" s="344"/>
      <c r="P60" s="344"/>
      <c r="Q60" s="344"/>
      <c r="R60" s="344"/>
      <c r="S60" s="312"/>
      <c r="T60" s="312"/>
      <c r="U60" s="312"/>
      <c r="V60" s="312"/>
      <c r="W60" s="312"/>
      <c r="X60" s="344"/>
    </row>
    <row r="61" spans="1:24" s="355" customFormat="1" x14ac:dyDescent="0.25">
      <c r="A61" s="527"/>
      <c r="B61" s="527"/>
      <c r="C61" s="527"/>
      <c r="D61" s="527"/>
      <c r="E61" s="527"/>
      <c r="F61" s="527"/>
      <c r="G61" s="527"/>
      <c r="H61" s="527"/>
      <c r="I61" s="527"/>
      <c r="J61" s="527"/>
      <c r="K61" s="527"/>
      <c r="L61" s="527"/>
      <c r="M61" s="527"/>
      <c r="N61" s="527"/>
      <c r="O61" s="527"/>
      <c r="P61" s="527"/>
      <c r="Q61" s="527"/>
      <c r="R61" s="527"/>
      <c r="S61" s="527"/>
      <c r="T61" s="527"/>
      <c r="U61" s="527"/>
      <c r="V61" s="527"/>
      <c r="W61" s="527"/>
      <c r="X61" s="527"/>
    </row>
    <row r="62" spans="1:24" s="355" customFormat="1" ht="14.25" customHeight="1" x14ac:dyDescent="0.25">
      <c r="A62" s="329"/>
      <c r="B62" s="327"/>
      <c r="C62" s="344"/>
      <c r="D62" s="344"/>
      <c r="E62" s="344"/>
      <c r="F62" s="317"/>
      <c r="G62" s="322"/>
      <c r="H62" s="6"/>
      <c r="I62" s="6"/>
      <c r="J62" s="134"/>
      <c r="K62" s="6"/>
      <c r="L62" s="6"/>
      <c r="M62" s="344"/>
      <c r="N62" s="6"/>
      <c r="O62" s="344"/>
      <c r="P62" s="344"/>
      <c r="Q62" s="344"/>
      <c r="R62" s="344"/>
      <c r="S62" s="528"/>
      <c r="T62" s="528"/>
      <c r="U62" s="528"/>
      <c r="V62" s="312"/>
      <c r="W62" s="312"/>
      <c r="X62" s="344"/>
    </row>
    <row r="63" spans="1:24" s="355" customFormat="1" x14ac:dyDescent="0.25">
      <c r="A63" s="335"/>
      <c r="B63" s="331"/>
      <c r="C63" s="344"/>
      <c r="D63" s="344"/>
      <c r="E63" s="344"/>
      <c r="F63" s="332"/>
      <c r="G63" s="344"/>
      <c r="H63" s="6"/>
      <c r="I63" s="6"/>
      <c r="J63" s="6"/>
      <c r="K63" s="6"/>
      <c r="L63" s="6"/>
      <c r="M63" s="344"/>
      <c r="N63" s="134"/>
      <c r="O63" s="353"/>
      <c r="P63" s="356"/>
      <c r="Q63" s="356"/>
      <c r="R63" s="356"/>
      <c r="S63" s="528"/>
      <c r="T63" s="528"/>
      <c r="U63" s="528"/>
      <c r="V63" s="312"/>
      <c r="W63" s="312"/>
      <c r="X63" s="344"/>
    </row>
    <row r="64" spans="1:24" s="355" customFormat="1" x14ac:dyDescent="0.25">
      <c r="A64" s="335"/>
      <c r="B64" s="333"/>
      <c r="C64" s="344"/>
      <c r="D64" s="344"/>
      <c r="E64" s="344"/>
      <c r="F64" s="334"/>
      <c r="G64" s="344"/>
      <c r="H64" s="6"/>
      <c r="I64" s="6"/>
      <c r="J64" s="6"/>
      <c r="K64" s="6"/>
      <c r="L64" s="6"/>
      <c r="M64" s="344"/>
      <c r="N64" s="134"/>
      <c r="O64" s="353"/>
      <c r="P64" s="344"/>
      <c r="Q64" s="344"/>
      <c r="R64" s="344"/>
      <c r="S64" s="528"/>
      <c r="T64" s="528"/>
      <c r="U64" s="528"/>
      <c r="V64" s="312"/>
      <c r="W64" s="312"/>
      <c r="X64" s="344"/>
    </row>
    <row r="65" spans="1:24" s="355" customFormat="1" x14ac:dyDescent="0.25">
      <c r="A65" s="346"/>
      <c r="B65" s="321"/>
      <c r="C65" s="344"/>
      <c r="D65" s="344"/>
      <c r="E65" s="344"/>
      <c r="F65" s="325"/>
      <c r="G65" s="344"/>
      <c r="H65" s="6"/>
      <c r="I65" s="6"/>
      <c r="J65" s="6"/>
      <c r="K65" s="6"/>
      <c r="L65" s="6"/>
      <c r="M65" s="344"/>
      <c r="N65" s="6"/>
      <c r="O65" s="344"/>
      <c r="P65" s="344"/>
      <c r="Q65" s="344"/>
      <c r="R65" s="344"/>
      <c r="S65" s="312"/>
      <c r="T65" s="312"/>
      <c r="U65" s="312"/>
      <c r="V65" s="312"/>
      <c r="W65" s="312"/>
      <c r="X65" s="344"/>
    </row>
    <row r="66" spans="1:24" s="355" customFormat="1" x14ac:dyDescent="0.25">
      <c r="A66" s="527"/>
      <c r="B66" s="527"/>
      <c r="C66" s="527"/>
      <c r="D66" s="527"/>
      <c r="E66" s="527"/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527"/>
      <c r="S66" s="527"/>
      <c r="T66" s="527"/>
      <c r="U66" s="527"/>
      <c r="V66" s="527"/>
      <c r="W66" s="527"/>
      <c r="X66" s="527"/>
    </row>
    <row r="67" spans="1:24" s="355" customFormat="1" ht="14.25" customHeight="1" x14ac:dyDescent="0.25">
      <c r="A67" s="328"/>
      <c r="B67" s="327"/>
      <c r="C67" s="344"/>
      <c r="D67" s="344"/>
      <c r="E67" s="344"/>
      <c r="F67" s="317"/>
      <c r="G67" s="322"/>
      <c r="H67" s="6"/>
      <c r="I67" s="6"/>
      <c r="J67" s="134"/>
      <c r="K67" s="6"/>
      <c r="L67" s="6"/>
      <c r="M67" s="344"/>
      <c r="N67" s="6"/>
      <c r="O67" s="344"/>
      <c r="P67" s="344"/>
      <c r="Q67" s="344"/>
      <c r="R67" s="344"/>
      <c r="S67" s="528"/>
      <c r="T67" s="528"/>
      <c r="U67" s="528"/>
      <c r="V67" s="312"/>
      <c r="W67" s="312"/>
      <c r="X67" s="344"/>
    </row>
    <row r="68" spans="1:24" s="355" customFormat="1" x14ac:dyDescent="0.25">
      <c r="A68" s="324"/>
      <c r="B68" s="321"/>
      <c r="C68" s="344"/>
      <c r="D68" s="344"/>
      <c r="E68" s="344"/>
      <c r="F68" s="325"/>
      <c r="G68" s="344"/>
      <c r="H68" s="6"/>
      <c r="I68" s="6"/>
      <c r="J68" s="6"/>
      <c r="K68" s="6"/>
      <c r="L68" s="6"/>
      <c r="M68" s="344"/>
      <c r="N68" s="134"/>
      <c r="O68" s="353"/>
      <c r="P68" s="356"/>
      <c r="Q68" s="356"/>
      <c r="R68" s="356"/>
      <c r="S68" s="528"/>
      <c r="T68" s="528"/>
      <c r="U68" s="528"/>
      <c r="V68" s="312"/>
      <c r="W68" s="312"/>
      <c r="X68" s="344"/>
    </row>
    <row r="69" spans="1:24" s="355" customFormat="1" x14ac:dyDescent="0.25">
      <c r="A69" s="324"/>
      <c r="B69" s="321"/>
      <c r="C69" s="344"/>
      <c r="D69" s="344"/>
      <c r="E69" s="344"/>
      <c r="F69" s="325"/>
      <c r="G69" s="344"/>
      <c r="H69" s="6"/>
      <c r="I69" s="6"/>
      <c r="J69" s="6"/>
      <c r="K69" s="6"/>
      <c r="L69" s="6"/>
      <c r="M69" s="344"/>
      <c r="N69" s="134"/>
      <c r="O69" s="353"/>
      <c r="P69" s="344"/>
      <c r="Q69" s="344"/>
      <c r="R69" s="344"/>
      <c r="S69" s="528"/>
      <c r="T69" s="528"/>
      <c r="U69" s="528"/>
      <c r="V69" s="312"/>
      <c r="W69" s="312"/>
      <c r="X69" s="344"/>
    </row>
    <row r="70" spans="1:24" s="355" customFormat="1" x14ac:dyDescent="0.25">
      <c r="A70" s="346"/>
      <c r="B70" s="321"/>
      <c r="C70" s="344"/>
      <c r="D70" s="344"/>
      <c r="E70" s="344"/>
      <c r="F70" s="325"/>
      <c r="G70" s="344"/>
      <c r="H70" s="6"/>
      <c r="I70" s="6"/>
      <c r="J70" s="6"/>
      <c r="K70" s="6"/>
      <c r="L70" s="6"/>
      <c r="M70" s="344"/>
      <c r="N70" s="6"/>
      <c r="O70" s="344"/>
      <c r="P70" s="344"/>
      <c r="Q70" s="344"/>
      <c r="R70" s="344"/>
      <c r="S70" s="312"/>
      <c r="T70" s="312"/>
      <c r="U70" s="312"/>
      <c r="V70" s="312"/>
      <c r="W70" s="312"/>
      <c r="X70" s="344"/>
    </row>
    <row r="71" spans="1:24" s="355" customFormat="1" ht="14.25" customHeight="1" x14ac:dyDescent="0.25">
      <c r="A71" s="328"/>
      <c r="B71" s="327"/>
      <c r="C71" s="344"/>
      <c r="D71" s="344"/>
      <c r="E71" s="344"/>
      <c r="F71" s="317"/>
      <c r="G71" s="322"/>
      <c r="H71" s="6"/>
      <c r="I71" s="6"/>
      <c r="J71" s="134"/>
      <c r="K71" s="6"/>
      <c r="L71" s="6"/>
      <c r="M71" s="344"/>
      <c r="N71" s="6"/>
      <c r="O71" s="344"/>
      <c r="P71" s="344"/>
      <c r="Q71" s="344"/>
      <c r="R71" s="344"/>
      <c r="S71" s="529"/>
      <c r="T71" s="529"/>
      <c r="U71" s="529"/>
      <c r="V71" s="312"/>
      <c r="W71" s="312"/>
      <c r="X71" s="344"/>
    </row>
    <row r="72" spans="1:24" s="355" customFormat="1" x14ac:dyDescent="0.25">
      <c r="A72" s="324"/>
      <c r="B72" s="321"/>
      <c r="C72" s="344"/>
      <c r="D72" s="344"/>
      <c r="E72" s="344"/>
      <c r="F72" s="325"/>
      <c r="G72" s="344"/>
      <c r="H72" s="6"/>
      <c r="I72" s="6"/>
      <c r="J72" s="6"/>
      <c r="K72" s="6"/>
      <c r="L72" s="6"/>
      <c r="M72" s="344"/>
      <c r="N72" s="134"/>
      <c r="O72" s="353"/>
      <c r="P72" s="356"/>
      <c r="Q72" s="356"/>
      <c r="R72" s="356"/>
      <c r="S72" s="529"/>
      <c r="T72" s="529"/>
      <c r="U72" s="529"/>
      <c r="V72" s="312"/>
      <c r="W72" s="312"/>
      <c r="X72" s="344"/>
    </row>
    <row r="73" spans="1:24" s="355" customFormat="1" x14ac:dyDescent="0.25">
      <c r="A73" s="346"/>
      <c r="B73" s="321"/>
      <c r="C73" s="344"/>
      <c r="D73" s="344"/>
      <c r="E73" s="344"/>
      <c r="F73" s="325"/>
      <c r="G73" s="344"/>
      <c r="H73" s="6"/>
      <c r="I73" s="6"/>
      <c r="J73" s="6"/>
      <c r="K73" s="6"/>
      <c r="L73" s="6"/>
      <c r="M73" s="344"/>
      <c r="N73" s="6"/>
      <c r="O73" s="344"/>
      <c r="P73" s="344"/>
      <c r="Q73" s="344"/>
      <c r="R73" s="344"/>
      <c r="S73" s="312"/>
      <c r="T73" s="312"/>
      <c r="U73" s="312"/>
      <c r="V73" s="312"/>
      <c r="W73" s="312"/>
      <c r="X73" s="344"/>
    </row>
    <row r="74" spans="1:24" s="355" customFormat="1" ht="14.25" customHeight="1" x14ac:dyDescent="0.25">
      <c r="A74" s="326"/>
      <c r="B74" s="327"/>
      <c r="C74" s="344"/>
      <c r="D74" s="344"/>
      <c r="E74" s="344"/>
      <c r="F74" s="317"/>
      <c r="G74" s="322"/>
      <c r="H74" s="6"/>
      <c r="I74" s="6"/>
      <c r="J74" s="134"/>
      <c r="K74" s="6"/>
      <c r="L74" s="6"/>
      <c r="M74" s="344"/>
      <c r="N74" s="6"/>
      <c r="O74" s="344"/>
      <c r="P74" s="344"/>
      <c r="Q74" s="344"/>
      <c r="R74" s="344"/>
      <c r="S74" s="528"/>
      <c r="T74" s="528"/>
      <c r="U74" s="528"/>
      <c r="V74" s="312"/>
      <c r="W74" s="312"/>
      <c r="X74" s="344"/>
    </row>
    <row r="75" spans="1:24" s="355" customFormat="1" x14ac:dyDescent="0.25">
      <c r="A75" s="324"/>
      <c r="B75" s="321"/>
      <c r="C75" s="344"/>
      <c r="D75" s="344"/>
      <c r="E75" s="344"/>
      <c r="F75" s="325"/>
      <c r="G75" s="344"/>
      <c r="H75" s="6"/>
      <c r="I75" s="6"/>
      <c r="J75" s="6"/>
      <c r="K75" s="6"/>
      <c r="L75" s="6"/>
      <c r="M75" s="344"/>
      <c r="N75" s="134"/>
      <c r="O75" s="353"/>
      <c r="P75" s="356"/>
      <c r="Q75" s="356"/>
      <c r="R75" s="356"/>
      <c r="S75" s="528"/>
      <c r="T75" s="528"/>
      <c r="U75" s="528"/>
      <c r="V75" s="312"/>
      <c r="W75" s="312"/>
      <c r="X75" s="344"/>
    </row>
    <row r="76" spans="1:24" s="355" customFormat="1" x14ac:dyDescent="0.25">
      <c r="A76" s="324"/>
      <c r="B76" s="321"/>
      <c r="C76" s="344"/>
      <c r="D76" s="344"/>
      <c r="E76" s="344"/>
      <c r="F76" s="325"/>
      <c r="G76" s="344"/>
      <c r="H76" s="6"/>
      <c r="I76" s="6"/>
      <c r="J76" s="6"/>
      <c r="K76" s="6"/>
      <c r="L76" s="6"/>
      <c r="M76" s="344"/>
      <c r="N76" s="134"/>
      <c r="O76" s="353"/>
      <c r="P76" s="344"/>
      <c r="Q76" s="344"/>
      <c r="R76" s="344"/>
      <c r="S76" s="528"/>
      <c r="T76" s="528"/>
      <c r="U76" s="528"/>
      <c r="V76" s="312"/>
      <c r="W76" s="312"/>
      <c r="X76" s="344"/>
    </row>
    <row r="77" spans="1:24" s="355" customFormat="1" x14ac:dyDescent="0.25">
      <c r="A77" s="346"/>
      <c r="B77" s="321"/>
      <c r="C77" s="344"/>
      <c r="D77" s="344"/>
      <c r="E77" s="344"/>
      <c r="F77" s="325"/>
      <c r="G77" s="344"/>
      <c r="H77" s="6"/>
      <c r="I77" s="6"/>
      <c r="J77" s="6"/>
      <c r="K77" s="6"/>
      <c r="L77" s="6"/>
      <c r="M77" s="344"/>
      <c r="N77" s="6"/>
      <c r="O77" s="344"/>
      <c r="P77" s="344"/>
      <c r="Q77" s="344"/>
      <c r="R77" s="344"/>
      <c r="S77" s="312"/>
      <c r="T77" s="312"/>
      <c r="U77" s="312"/>
      <c r="V77" s="312"/>
      <c r="W77" s="312"/>
      <c r="X77" s="344"/>
    </row>
    <row r="78" spans="1:24" s="355" customFormat="1" x14ac:dyDescent="0.25">
      <c r="A78" s="346"/>
      <c r="B78" s="321"/>
      <c r="C78" s="344"/>
      <c r="D78" s="344"/>
      <c r="E78" s="344"/>
      <c r="F78" s="325"/>
      <c r="G78" s="344"/>
      <c r="H78" s="6"/>
      <c r="I78" s="6"/>
      <c r="J78" s="6"/>
      <c r="K78" s="6"/>
      <c r="L78" s="6"/>
      <c r="M78" s="344"/>
      <c r="N78" s="6"/>
      <c r="O78" s="344"/>
      <c r="P78" s="344"/>
      <c r="Q78" s="344"/>
      <c r="R78" s="344"/>
      <c r="S78" s="312"/>
      <c r="T78" s="312"/>
      <c r="U78" s="312"/>
      <c r="V78" s="312"/>
      <c r="W78" s="312"/>
      <c r="X78" s="344"/>
    </row>
    <row r="79" spans="1:24" s="355" customFormat="1" ht="14.25" customHeight="1" x14ac:dyDescent="0.25">
      <c r="A79" s="351"/>
      <c r="B79" s="364"/>
      <c r="C79" s="344"/>
      <c r="D79" s="344"/>
      <c r="E79" s="344"/>
      <c r="F79" s="317"/>
      <c r="G79" s="322"/>
      <c r="H79" s="6"/>
      <c r="I79" s="6"/>
      <c r="J79" s="134"/>
      <c r="K79" s="6"/>
      <c r="L79" s="6"/>
      <c r="M79" s="344"/>
      <c r="N79" s="6"/>
      <c r="O79" s="344"/>
      <c r="P79" s="344"/>
      <c r="Q79" s="344"/>
      <c r="R79" s="344"/>
      <c r="S79" s="528"/>
      <c r="T79" s="528"/>
      <c r="U79" s="528"/>
      <c r="V79" s="312"/>
      <c r="W79" s="312"/>
      <c r="X79" s="528"/>
    </row>
    <row r="80" spans="1:24" s="355" customFormat="1" x14ac:dyDescent="0.25">
      <c r="A80" s="346"/>
      <c r="B80" s="321"/>
      <c r="C80" s="344"/>
      <c r="D80" s="344"/>
      <c r="E80" s="344"/>
      <c r="F80" s="325"/>
      <c r="G80" s="344"/>
      <c r="H80" s="6"/>
      <c r="I80" s="6"/>
      <c r="J80" s="6"/>
      <c r="K80" s="6"/>
      <c r="L80" s="6"/>
      <c r="M80" s="344"/>
      <c r="N80" s="134"/>
      <c r="O80" s="353"/>
      <c r="P80" s="344"/>
      <c r="Q80" s="344"/>
      <c r="R80" s="344"/>
      <c r="S80" s="528"/>
      <c r="T80" s="528"/>
      <c r="U80" s="528"/>
      <c r="V80" s="312"/>
      <c r="W80" s="312"/>
      <c r="X80" s="528"/>
    </row>
    <row r="81" spans="1:24" s="355" customFormat="1" x14ac:dyDescent="0.25">
      <c r="A81" s="346"/>
      <c r="B81" s="321"/>
      <c r="C81" s="344"/>
      <c r="D81" s="344"/>
      <c r="E81" s="344"/>
      <c r="F81" s="325"/>
      <c r="G81" s="344"/>
      <c r="H81" s="6"/>
      <c r="I81" s="6"/>
      <c r="J81" s="6"/>
      <c r="K81" s="6"/>
      <c r="L81" s="6"/>
      <c r="M81" s="344"/>
      <c r="N81" s="134"/>
      <c r="O81" s="353"/>
      <c r="P81" s="356"/>
      <c r="Q81" s="356"/>
      <c r="R81" s="356"/>
      <c r="S81" s="528"/>
      <c r="T81" s="528"/>
      <c r="U81" s="528"/>
      <c r="V81" s="312"/>
      <c r="W81" s="312"/>
      <c r="X81" s="528"/>
    </row>
    <row r="82" spans="1:24" s="355" customFormat="1" x14ac:dyDescent="0.25">
      <c r="A82" s="527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</row>
    <row r="83" spans="1:24" s="355" customFormat="1" ht="14.25" customHeight="1" x14ac:dyDescent="0.25">
      <c r="A83" s="365"/>
      <c r="B83" s="327"/>
      <c r="C83" s="344"/>
      <c r="D83" s="344"/>
      <c r="E83" s="344"/>
      <c r="F83" s="317"/>
      <c r="G83" s="322"/>
      <c r="H83" s="6"/>
      <c r="I83" s="6"/>
      <c r="J83" s="134"/>
      <c r="K83" s="6"/>
      <c r="L83" s="6"/>
      <c r="M83" s="344"/>
      <c r="N83" s="6"/>
      <c r="O83" s="344"/>
      <c r="P83" s="344"/>
      <c r="Q83" s="344"/>
      <c r="R83" s="344"/>
      <c r="S83" s="528"/>
      <c r="T83" s="528"/>
      <c r="U83" s="528"/>
      <c r="V83" s="312"/>
      <c r="W83" s="312"/>
      <c r="X83" s="528"/>
    </row>
    <row r="84" spans="1:24" s="355" customFormat="1" x14ac:dyDescent="0.25">
      <c r="A84" s="346"/>
      <c r="B84" s="321"/>
      <c r="C84" s="344"/>
      <c r="D84" s="344"/>
      <c r="E84" s="344"/>
      <c r="F84" s="325"/>
      <c r="G84" s="344"/>
      <c r="H84" s="6"/>
      <c r="I84" s="6"/>
      <c r="J84" s="6"/>
      <c r="K84" s="6"/>
      <c r="L84" s="6"/>
      <c r="M84" s="344"/>
      <c r="N84" s="134"/>
      <c r="O84" s="353"/>
      <c r="P84" s="356"/>
      <c r="Q84" s="356"/>
      <c r="R84" s="356"/>
      <c r="S84" s="528"/>
      <c r="T84" s="528"/>
      <c r="U84" s="528"/>
      <c r="V84" s="312"/>
      <c r="W84" s="312"/>
      <c r="X84" s="528"/>
    </row>
    <row r="85" spans="1:24" s="355" customFormat="1" x14ac:dyDescent="0.25">
      <c r="A85" s="346"/>
      <c r="B85" s="321"/>
      <c r="C85" s="344"/>
      <c r="D85" s="344"/>
      <c r="E85" s="344"/>
      <c r="F85" s="325"/>
      <c r="G85" s="344"/>
      <c r="H85" s="6"/>
      <c r="I85" s="6"/>
      <c r="J85" s="6"/>
      <c r="K85" s="6"/>
      <c r="L85" s="6"/>
      <c r="M85" s="344"/>
      <c r="N85" s="134"/>
      <c r="O85" s="353"/>
      <c r="P85" s="344"/>
      <c r="Q85" s="344"/>
      <c r="R85" s="344"/>
      <c r="S85" s="528"/>
      <c r="T85" s="528"/>
      <c r="U85" s="528"/>
      <c r="V85" s="312"/>
      <c r="W85" s="312"/>
      <c r="X85" s="528"/>
    </row>
    <row r="86" spans="1:24" s="355" customFormat="1" x14ac:dyDescent="0.25">
      <c r="A86" s="346"/>
      <c r="B86" s="321"/>
      <c r="C86" s="344"/>
      <c r="D86" s="344"/>
      <c r="E86" s="344"/>
      <c r="F86" s="325"/>
      <c r="G86" s="344"/>
      <c r="H86" s="6"/>
      <c r="I86" s="6"/>
      <c r="J86" s="6"/>
      <c r="K86" s="6"/>
      <c r="L86" s="6"/>
      <c r="M86" s="344"/>
      <c r="N86" s="6"/>
      <c r="O86" s="344"/>
      <c r="P86" s="344"/>
      <c r="Q86" s="344"/>
      <c r="R86" s="344"/>
      <c r="S86" s="312"/>
      <c r="T86" s="312"/>
      <c r="U86" s="312"/>
      <c r="V86" s="312"/>
      <c r="W86" s="312"/>
      <c r="X86" s="344"/>
    </row>
    <row r="87" spans="1:24" s="355" customFormat="1" ht="14.25" customHeight="1" x14ac:dyDescent="0.25">
      <c r="A87" s="326"/>
      <c r="B87" s="327"/>
      <c r="C87" s="344"/>
      <c r="D87" s="344"/>
      <c r="E87" s="344"/>
      <c r="F87" s="317"/>
      <c r="G87" s="344"/>
      <c r="H87" s="6"/>
      <c r="I87" s="6"/>
      <c r="J87" s="134"/>
      <c r="K87" s="6"/>
      <c r="L87" s="6"/>
      <c r="M87" s="344"/>
      <c r="N87" s="6"/>
      <c r="O87" s="344"/>
      <c r="P87" s="344"/>
      <c r="Q87" s="344"/>
      <c r="R87" s="344"/>
      <c r="S87" s="529"/>
      <c r="T87" s="529"/>
      <c r="U87" s="529"/>
      <c r="V87" s="312"/>
      <c r="W87" s="312"/>
      <c r="X87" s="344"/>
    </row>
    <row r="88" spans="1:24" s="355" customFormat="1" x14ac:dyDescent="0.25">
      <c r="A88" s="324"/>
      <c r="B88" s="321"/>
      <c r="C88" s="344"/>
      <c r="D88" s="344"/>
      <c r="E88" s="344"/>
      <c r="F88" s="325"/>
      <c r="G88" s="344"/>
      <c r="H88" s="6"/>
      <c r="I88" s="6"/>
      <c r="J88" s="6"/>
      <c r="K88" s="6"/>
      <c r="L88" s="6"/>
      <c r="M88" s="344"/>
      <c r="N88" s="134"/>
      <c r="O88" s="353"/>
      <c r="P88" s="356"/>
      <c r="Q88" s="356"/>
      <c r="R88" s="356"/>
      <c r="S88" s="529"/>
      <c r="T88" s="529"/>
      <c r="U88" s="529"/>
      <c r="V88" s="312"/>
      <c r="W88" s="312"/>
      <c r="X88" s="344"/>
    </row>
    <row r="89" spans="1:24" s="355" customFormat="1" x14ac:dyDescent="0.25">
      <c r="A89" s="346"/>
      <c r="B89" s="321"/>
      <c r="C89" s="344"/>
      <c r="D89" s="344"/>
      <c r="E89" s="344"/>
      <c r="F89" s="325"/>
      <c r="G89" s="344"/>
      <c r="H89" s="6"/>
      <c r="I89" s="6"/>
      <c r="J89" s="6"/>
      <c r="K89" s="6"/>
      <c r="L89" s="6"/>
      <c r="M89" s="344"/>
      <c r="N89" s="6"/>
      <c r="O89" s="344"/>
      <c r="P89" s="344"/>
      <c r="Q89" s="344"/>
      <c r="R89" s="344"/>
      <c r="S89" s="312"/>
      <c r="T89" s="312"/>
      <c r="U89" s="312"/>
      <c r="V89" s="312"/>
      <c r="W89" s="312"/>
      <c r="X89" s="344"/>
    </row>
    <row r="90" spans="1:24" s="355" customFormat="1" ht="14.25" customHeight="1" x14ac:dyDescent="0.25">
      <c r="A90" s="326"/>
      <c r="B90" s="327"/>
      <c r="C90" s="344"/>
      <c r="D90" s="344"/>
      <c r="E90" s="344"/>
      <c r="F90" s="317"/>
      <c r="G90" s="322"/>
      <c r="H90" s="6"/>
      <c r="I90" s="6"/>
      <c r="J90" s="134"/>
      <c r="K90" s="6"/>
      <c r="L90" s="6"/>
      <c r="M90" s="344"/>
      <c r="N90" s="6"/>
      <c r="O90" s="344"/>
      <c r="P90" s="344"/>
      <c r="Q90" s="344"/>
      <c r="R90" s="344"/>
      <c r="S90" s="528"/>
      <c r="T90" s="528"/>
      <c r="U90" s="528"/>
      <c r="V90" s="312"/>
      <c r="W90" s="312"/>
      <c r="X90" s="344"/>
    </row>
    <row r="91" spans="1:24" s="355" customFormat="1" x14ac:dyDescent="0.25">
      <c r="A91" s="324"/>
      <c r="B91" s="321"/>
      <c r="C91" s="344"/>
      <c r="D91" s="344"/>
      <c r="E91" s="344"/>
      <c r="F91" s="325"/>
      <c r="G91" s="344"/>
      <c r="H91" s="6"/>
      <c r="I91" s="6"/>
      <c r="J91" s="6"/>
      <c r="K91" s="6"/>
      <c r="L91" s="6"/>
      <c r="M91" s="344"/>
      <c r="N91" s="134"/>
      <c r="O91" s="353"/>
      <c r="P91" s="344"/>
      <c r="Q91" s="344"/>
      <c r="R91" s="344"/>
      <c r="S91" s="528"/>
      <c r="T91" s="528"/>
      <c r="U91" s="528"/>
      <c r="V91" s="312"/>
      <c r="W91" s="312"/>
      <c r="X91" s="344"/>
    </row>
    <row r="92" spans="1:24" s="355" customFormat="1" x14ac:dyDescent="0.25">
      <c r="A92" s="324"/>
      <c r="B92" s="321"/>
      <c r="C92" s="344"/>
      <c r="D92" s="344"/>
      <c r="E92" s="344"/>
      <c r="F92" s="325"/>
      <c r="G92" s="344"/>
      <c r="H92" s="6"/>
      <c r="I92" s="6"/>
      <c r="J92" s="6"/>
      <c r="K92" s="6"/>
      <c r="L92" s="6"/>
      <c r="M92" s="344"/>
      <c r="N92" s="134"/>
      <c r="O92" s="353"/>
      <c r="P92" s="356"/>
      <c r="Q92" s="356"/>
      <c r="R92" s="356"/>
      <c r="S92" s="528"/>
      <c r="T92" s="528"/>
      <c r="U92" s="528"/>
      <c r="V92" s="312"/>
      <c r="W92" s="312"/>
      <c r="X92" s="344"/>
    </row>
    <row r="93" spans="1:24" s="355" customFormat="1" ht="15" x14ac:dyDescent="0.25">
      <c r="A93" s="87"/>
      <c r="B93" s="366"/>
      <c r="C93" s="344"/>
      <c r="D93" s="344"/>
      <c r="E93" s="344"/>
      <c r="F93" s="87"/>
      <c r="G93" s="344"/>
      <c r="H93" s="6"/>
      <c r="I93" s="6"/>
      <c r="J93" s="6"/>
      <c r="K93" s="6"/>
      <c r="L93" s="6"/>
      <c r="M93" s="344"/>
      <c r="N93" s="6"/>
      <c r="O93" s="344"/>
      <c r="P93" s="344"/>
      <c r="Q93" s="344"/>
      <c r="R93" s="344"/>
      <c r="S93" s="312"/>
      <c r="T93" s="312"/>
      <c r="U93" s="312"/>
      <c r="V93" s="312"/>
      <c r="W93" s="312"/>
      <c r="X93" s="344"/>
    </row>
    <row r="94" spans="1:24" s="355" customFormat="1" x14ac:dyDescent="0.25">
      <c r="A94" s="326"/>
      <c r="B94" s="327"/>
      <c r="C94" s="344"/>
      <c r="D94" s="344"/>
      <c r="E94" s="344"/>
      <c r="F94" s="317"/>
      <c r="G94" s="322"/>
      <c r="H94" s="6"/>
      <c r="I94" s="6"/>
      <c r="J94" s="134"/>
      <c r="K94" s="6"/>
      <c r="L94" s="6"/>
      <c r="M94" s="344"/>
      <c r="N94" s="6"/>
      <c r="O94" s="344"/>
      <c r="P94" s="344"/>
      <c r="Q94" s="344"/>
      <c r="R94" s="344"/>
      <c r="S94" s="528"/>
      <c r="T94" s="528"/>
      <c r="U94" s="528"/>
      <c r="V94" s="312"/>
      <c r="W94" s="312"/>
      <c r="X94" s="344"/>
    </row>
    <row r="95" spans="1:24" s="355" customFormat="1" x14ac:dyDescent="0.25">
      <c r="A95" s="324"/>
      <c r="B95" s="321"/>
      <c r="C95" s="344"/>
      <c r="D95" s="344"/>
      <c r="E95" s="344"/>
      <c r="F95" s="325"/>
      <c r="G95" s="344"/>
      <c r="H95" s="6"/>
      <c r="I95" s="6"/>
      <c r="J95" s="6"/>
      <c r="K95" s="6"/>
      <c r="L95" s="6"/>
      <c r="M95" s="344"/>
      <c r="N95" s="134"/>
      <c r="O95" s="353"/>
      <c r="P95" s="344"/>
      <c r="Q95" s="344"/>
      <c r="R95" s="344"/>
      <c r="S95" s="528"/>
      <c r="T95" s="528"/>
      <c r="U95" s="528"/>
      <c r="V95" s="312"/>
      <c r="W95" s="312"/>
      <c r="X95" s="344"/>
    </row>
    <row r="96" spans="1:24" s="355" customFormat="1" x14ac:dyDescent="0.25">
      <c r="A96" s="324"/>
      <c r="B96" s="321"/>
      <c r="C96" s="344"/>
      <c r="D96" s="344"/>
      <c r="E96" s="344"/>
      <c r="F96" s="325"/>
      <c r="G96" s="344"/>
      <c r="H96" s="6"/>
      <c r="I96" s="6"/>
      <c r="J96" s="6"/>
      <c r="K96" s="6"/>
      <c r="L96" s="6"/>
      <c r="M96" s="344"/>
      <c r="N96" s="134"/>
      <c r="O96" s="353"/>
      <c r="P96" s="356"/>
      <c r="Q96" s="356"/>
      <c r="R96" s="356"/>
      <c r="S96" s="528"/>
      <c r="T96" s="528"/>
      <c r="U96" s="528"/>
      <c r="V96" s="312"/>
      <c r="W96" s="312"/>
      <c r="X96" s="344"/>
    </row>
    <row r="97" spans="1:24" s="355" customFormat="1" x14ac:dyDescent="0.25">
      <c r="A97" s="346"/>
      <c r="B97" s="321"/>
      <c r="C97" s="344"/>
      <c r="D97" s="344"/>
      <c r="E97" s="344"/>
      <c r="F97" s="325"/>
      <c r="G97" s="344"/>
      <c r="H97" s="6"/>
      <c r="I97" s="6"/>
      <c r="J97" s="6"/>
      <c r="K97" s="6"/>
      <c r="L97" s="6"/>
      <c r="M97" s="344"/>
      <c r="N97" s="6"/>
      <c r="O97" s="344"/>
      <c r="P97" s="344"/>
      <c r="Q97" s="344"/>
      <c r="R97" s="344"/>
      <c r="S97" s="312"/>
      <c r="T97" s="312"/>
      <c r="U97" s="312"/>
      <c r="V97" s="312"/>
      <c r="W97" s="312"/>
      <c r="X97" s="344"/>
    </row>
    <row r="98" spans="1:24" s="355" customFormat="1" ht="14.25" customHeight="1" x14ac:dyDescent="0.25">
      <c r="A98" s="326"/>
      <c r="B98" s="327"/>
      <c r="C98" s="344"/>
      <c r="D98" s="344"/>
      <c r="E98" s="344"/>
      <c r="F98" s="317"/>
      <c r="G98" s="344"/>
      <c r="H98" s="6"/>
      <c r="I98" s="6"/>
      <c r="J98" s="134"/>
      <c r="K98" s="6"/>
      <c r="L98" s="6"/>
      <c r="M98" s="344"/>
      <c r="N98" s="6"/>
      <c r="O98" s="344"/>
      <c r="P98" s="344"/>
      <c r="Q98" s="344"/>
      <c r="R98" s="344"/>
      <c r="S98" s="529"/>
      <c r="T98" s="529"/>
      <c r="U98" s="529"/>
      <c r="V98" s="312"/>
      <c r="W98" s="312"/>
      <c r="X98" s="344"/>
    </row>
    <row r="99" spans="1:24" s="355" customFormat="1" x14ac:dyDescent="0.25">
      <c r="A99" s="324"/>
      <c r="B99" s="321"/>
      <c r="C99" s="344"/>
      <c r="D99" s="344"/>
      <c r="E99" s="344"/>
      <c r="F99" s="325"/>
      <c r="G99" s="344"/>
      <c r="H99" s="6"/>
      <c r="I99" s="6"/>
      <c r="J99" s="6"/>
      <c r="K99" s="6"/>
      <c r="L99" s="6"/>
      <c r="M99" s="344"/>
      <c r="N99" s="134"/>
      <c r="O99" s="353"/>
      <c r="P99" s="356"/>
      <c r="Q99" s="356"/>
      <c r="R99" s="356"/>
      <c r="S99" s="529"/>
      <c r="T99" s="529"/>
      <c r="U99" s="529"/>
      <c r="V99" s="312"/>
      <c r="W99" s="312"/>
      <c r="X99" s="344"/>
    </row>
    <row r="100" spans="1:24" s="355" customFormat="1" x14ac:dyDescent="0.25">
      <c r="A100" s="324"/>
      <c r="B100" s="321"/>
      <c r="C100" s="344"/>
      <c r="D100" s="344"/>
      <c r="E100" s="344"/>
      <c r="F100" s="325"/>
      <c r="G100" s="344"/>
      <c r="H100" s="6"/>
      <c r="I100" s="6"/>
      <c r="J100" s="6"/>
      <c r="K100" s="6"/>
      <c r="L100" s="6"/>
      <c r="M100" s="344"/>
      <c r="N100" s="6"/>
      <c r="O100" s="344"/>
      <c r="P100" s="344"/>
      <c r="Q100" s="344"/>
      <c r="R100" s="344"/>
      <c r="S100" s="312"/>
      <c r="T100" s="312"/>
      <c r="U100" s="312"/>
      <c r="V100" s="312"/>
      <c r="W100" s="312"/>
      <c r="X100" s="344"/>
    </row>
    <row r="101" spans="1:24" s="355" customFormat="1" x14ac:dyDescent="0.25">
      <c r="A101" s="326"/>
      <c r="B101" s="327"/>
      <c r="C101" s="344"/>
      <c r="D101" s="344"/>
      <c r="E101" s="344"/>
      <c r="F101" s="317"/>
      <c r="G101" s="322"/>
      <c r="H101" s="6"/>
      <c r="I101" s="6"/>
      <c r="J101" s="134"/>
      <c r="K101" s="6"/>
      <c r="L101" s="6"/>
      <c r="M101" s="344"/>
      <c r="N101" s="6"/>
      <c r="O101" s="344"/>
      <c r="P101" s="344"/>
      <c r="Q101" s="344"/>
      <c r="R101" s="344"/>
      <c r="S101" s="528"/>
      <c r="T101" s="528"/>
      <c r="U101" s="528"/>
      <c r="V101" s="312"/>
      <c r="W101" s="312"/>
      <c r="X101" s="344"/>
    </row>
    <row r="102" spans="1:24" s="355" customFormat="1" x14ac:dyDescent="0.25">
      <c r="A102" s="324"/>
      <c r="B102" s="321"/>
      <c r="C102" s="344"/>
      <c r="D102" s="344"/>
      <c r="E102" s="344"/>
      <c r="F102" s="325"/>
      <c r="G102" s="344"/>
      <c r="H102" s="6"/>
      <c r="I102" s="6"/>
      <c r="J102" s="6"/>
      <c r="K102" s="6"/>
      <c r="L102" s="6"/>
      <c r="M102" s="344"/>
      <c r="N102" s="134"/>
      <c r="O102" s="353"/>
      <c r="P102" s="344"/>
      <c r="Q102" s="344"/>
      <c r="R102" s="344"/>
      <c r="S102" s="528"/>
      <c r="T102" s="528"/>
      <c r="U102" s="528"/>
      <c r="V102" s="312"/>
      <c r="W102" s="312"/>
      <c r="X102" s="344"/>
    </row>
    <row r="103" spans="1:24" s="355" customFormat="1" x14ac:dyDescent="0.25">
      <c r="A103" s="324"/>
      <c r="B103" s="321"/>
      <c r="C103" s="344"/>
      <c r="D103" s="344"/>
      <c r="E103" s="344"/>
      <c r="F103" s="325"/>
      <c r="G103" s="344"/>
      <c r="H103" s="6"/>
      <c r="I103" s="6"/>
      <c r="J103" s="6"/>
      <c r="K103" s="6"/>
      <c r="L103" s="6"/>
      <c r="M103" s="344"/>
      <c r="N103" s="134"/>
      <c r="O103" s="353"/>
      <c r="P103" s="356"/>
      <c r="Q103" s="356"/>
      <c r="R103" s="356"/>
      <c r="S103" s="528"/>
      <c r="T103" s="528"/>
      <c r="U103" s="528"/>
      <c r="V103" s="312"/>
      <c r="W103" s="312"/>
      <c r="X103" s="344"/>
    </row>
    <row r="104" spans="1:24" s="355" customFormat="1" x14ac:dyDescent="0.25">
      <c r="A104" s="324"/>
      <c r="B104" s="321"/>
      <c r="C104" s="344"/>
      <c r="D104" s="344"/>
      <c r="E104" s="344"/>
      <c r="F104" s="325"/>
      <c r="G104" s="344"/>
      <c r="H104" s="6"/>
      <c r="I104" s="6"/>
      <c r="J104" s="6"/>
      <c r="K104" s="6"/>
      <c r="L104" s="6"/>
      <c r="M104" s="344"/>
      <c r="N104" s="6"/>
      <c r="O104" s="344"/>
      <c r="P104" s="344"/>
      <c r="Q104" s="344"/>
      <c r="R104" s="344"/>
      <c r="S104" s="312"/>
      <c r="T104" s="312"/>
      <c r="U104" s="312"/>
      <c r="V104" s="312"/>
      <c r="W104" s="312"/>
      <c r="X104" s="344"/>
    </row>
    <row r="105" spans="1:24" s="355" customFormat="1" x14ac:dyDescent="0.25">
      <c r="A105" s="326"/>
      <c r="B105" s="327"/>
      <c r="C105" s="344"/>
      <c r="D105" s="344"/>
      <c r="E105" s="344"/>
      <c r="F105" s="317"/>
      <c r="G105" s="322"/>
      <c r="H105" s="6"/>
      <c r="I105" s="6"/>
      <c r="J105" s="134"/>
      <c r="K105" s="6"/>
      <c r="L105" s="6"/>
      <c r="M105" s="344"/>
      <c r="N105" s="6"/>
      <c r="O105" s="344"/>
      <c r="P105" s="344"/>
      <c r="Q105" s="344"/>
      <c r="R105" s="344"/>
      <c r="S105" s="528"/>
      <c r="T105" s="528"/>
      <c r="U105" s="528"/>
      <c r="V105" s="312"/>
      <c r="W105" s="312"/>
      <c r="X105" s="344"/>
    </row>
    <row r="106" spans="1:24" s="355" customFormat="1" x14ac:dyDescent="0.25">
      <c r="A106" s="324"/>
      <c r="B106" s="321"/>
      <c r="C106" s="344"/>
      <c r="D106" s="344"/>
      <c r="E106" s="344"/>
      <c r="F106" s="325"/>
      <c r="G106" s="344"/>
      <c r="H106" s="6"/>
      <c r="I106" s="6"/>
      <c r="J106" s="6"/>
      <c r="K106" s="6"/>
      <c r="L106" s="6"/>
      <c r="M106" s="344"/>
      <c r="N106" s="134"/>
      <c r="O106" s="353"/>
      <c r="P106" s="344"/>
      <c r="Q106" s="344"/>
      <c r="R106" s="344"/>
      <c r="S106" s="528"/>
      <c r="T106" s="528"/>
      <c r="U106" s="528"/>
      <c r="V106" s="312"/>
      <c r="W106" s="312"/>
      <c r="X106" s="344"/>
    </row>
    <row r="107" spans="1:24" s="355" customFormat="1" x14ac:dyDescent="0.25">
      <c r="A107" s="324"/>
      <c r="B107" s="321"/>
      <c r="C107" s="344"/>
      <c r="D107" s="344"/>
      <c r="E107" s="344"/>
      <c r="F107" s="325"/>
      <c r="G107" s="344"/>
      <c r="H107" s="6"/>
      <c r="I107" s="6"/>
      <c r="J107" s="6"/>
      <c r="K107" s="6"/>
      <c r="L107" s="6"/>
      <c r="M107" s="344"/>
      <c r="N107" s="134"/>
      <c r="O107" s="353"/>
      <c r="P107" s="356"/>
      <c r="Q107" s="356"/>
      <c r="R107" s="356"/>
      <c r="S107" s="528"/>
      <c r="T107" s="528"/>
      <c r="U107" s="528"/>
      <c r="V107" s="312"/>
      <c r="W107" s="312"/>
      <c r="X107" s="344"/>
    </row>
    <row r="108" spans="1:24" s="355" customFormat="1" x14ac:dyDescent="0.25">
      <c r="A108" s="346"/>
      <c r="B108" s="321"/>
      <c r="C108" s="344"/>
      <c r="D108" s="344"/>
      <c r="E108" s="344"/>
      <c r="F108" s="325"/>
      <c r="G108" s="344"/>
      <c r="H108" s="6"/>
      <c r="I108" s="6"/>
      <c r="J108" s="6"/>
      <c r="K108" s="6"/>
      <c r="L108" s="6"/>
      <c r="M108" s="344"/>
      <c r="N108" s="6"/>
      <c r="O108" s="344"/>
      <c r="P108" s="344"/>
      <c r="Q108" s="344"/>
      <c r="R108" s="344"/>
      <c r="S108" s="312"/>
      <c r="T108" s="312"/>
      <c r="U108" s="312"/>
      <c r="V108" s="312"/>
      <c r="W108" s="312"/>
      <c r="X108" s="344"/>
    </row>
    <row r="109" spans="1:24" s="355" customFormat="1" ht="14.25" customHeight="1" x14ac:dyDescent="0.25">
      <c r="A109" s="365"/>
      <c r="B109" s="327"/>
      <c r="C109" s="344"/>
      <c r="D109" s="344"/>
      <c r="E109" s="344"/>
      <c r="F109" s="317"/>
      <c r="G109" s="322"/>
      <c r="H109" s="6"/>
      <c r="I109" s="6"/>
      <c r="J109" s="134"/>
      <c r="K109" s="6"/>
      <c r="L109" s="6"/>
      <c r="M109" s="344"/>
      <c r="N109" s="6"/>
      <c r="O109" s="344"/>
      <c r="P109" s="344"/>
      <c r="Q109" s="344"/>
      <c r="R109" s="344"/>
      <c r="S109" s="528"/>
      <c r="T109" s="528"/>
      <c r="U109" s="528"/>
      <c r="V109" s="312"/>
      <c r="W109" s="312"/>
      <c r="X109" s="344"/>
    </row>
    <row r="110" spans="1:24" s="355" customFormat="1" x14ac:dyDescent="0.25">
      <c r="A110" s="346"/>
      <c r="B110" s="321"/>
      <c r="C110" s="344"/>
      <c r="D110" s="344"/>
      <c r="E110" s="344"/>
      <c r="F110" s="325"/>
      <c r="G110" s="344"/>
      <c r="H110" s="6"/>
      <c r="I110" s="6"/>
      <c r="J110" s="6"/>
      <c r="K110" s="6"/>
      <c r="L110" s="6"/>
      <c r="M110" s="344"/>
      <c r="N110" s="134"/>
      <c r="O110" s="353"/>
      <c r="P110" s="356"/>
      <c r="Q110" s="356"/>
      <c r="R110" s="356"/>
      <c r="S110" s="528"/>
      <c r="T110" s="528"/>
      <c r="U110" s="528"/>
      <c r="V110" s="312"/>
      <c r="W110" s="312"/>
      <c r="X110" s="344"/>
    </row>
    <row r="111" spans="1:24" s="355" customFormat="1" x14ac:dyDescent="0.25">
      <c r="A111" s="346"/>
      <c r="B111" s="321"/>
      <c r="C111" s="344"/>
      <c r="D111" s="344"/>
      <c r="E111" s="344"/>
      <c r="F111" s="325"/>
      <c r="G111" s="344"/>
      <c r="H111" s="6"/>
      <c r="I111" s="6"/>
      <c r="J111" s="6"/>
      <c r="K111" s="6"/>
      <c r="L111" s="6"/>
      <c r="M111" s="344"/>
      <c r="N111" s="134"/>
      <c r="O111" s="353"/>
      <c r="P111" s="344"/>
      <c r="Q111" s="344"/>
      <c r="R111" s="344"/>
      <c r="S111" s="528"/>
      <c r="T111" s="528"/>
      <c r="U111" s="528"/>
      <c r="V111" s="312"/>
      <c r="W111" s="312"/>
      <c r="X111" s="344"/>
    </row>
    <row r="112" spans="1:24" s="355" customFormat="1" x14ac:dyDescent="0.25">
      <c r="A112" s="346"/>
      <c r="B112" s="321"/>
      <c r="C112" s="344"/>
      <c r="D112" s="344"/>
      <c r="E112" s="344"/>
      <c r="F112" s="325"/>
      <c r="G112" s="344"/>
      <c r="H112" s="6"/>
      <c r="I112" s="6"/>
      <c r="J112" s="6"/>
      <c r="K112" s="6"/>
      <c r="L112" s="6"/>
      <c r="M112" s="344"/>
      <c r="N112" s="6"/>
      <c r="O112" s="344"/>
      <c r="P112" s="344"/>
      <c r="Q112" s="344"/>
      <c r="R112" s="344"/>
      <c r="S112" s="312"/>
      <c r="T112" s="312"/>
      <c r="U112" s="312"/>
      <c r="V112" s="312"/>
      <c r="W112" s="312"/>
      <c r="X112" s="344"/>
    </row>
    <row r="113" spans="1:24" s="355" customFormat="1" ht="14.25" customHeight="1" x14ac:dyDescent="0.25">
      <c r="A113" s="329"/>
      <c r="B113" s="327"/>
      <c r="C113" s="344"/>
      <c r="D113" s="344"/>
      <c r="E113" s="344"/>
      <c r="F113" s="317"/>
      <c r="G113" s="322"/>
      <c r="H113" s="6"/>
      <c r="I113" s="6"/>
      <c r="J113" s="134"/>
      <c r="K113" s="6"/>
      <c r="L113" s="6"/>
      <c r="M113" s="344"/>
      <c r="N113" s="6"/>
      <c r="O113" s="344"/>
      <c r="P113" s="344"/>
      <c r="Q113" s="344"/>
      <c r="R113" s="344"/>
      <c r="S113" s="528"/>
      <c r="T113" s="528"/>
      <c r="U113" s="528"/>
      <c r="V113" s="312"/>
      <c r="W113" s="312"/>
      <c r="X113" s="344"/>
    </row>
    <row r="114" spans="1:24" s="355" customFormat="1" x14ac:dyDescent="0.25">
      <c r="A114" s="330"/>
      <c r="B114" s="331"/>
      <c r="C114" s="344"/>
      <c r="D114" s="344"/>
      <c r="E114" s="344"/>
      <c r="F114" s="332"/>
      <c r="G114" s="344"/>
      <c r="H114" s="6"/>
      <c r="I114" s="6"/>
      <c r="J114" s="6"/>
      <c r="K114" s="6"/>
      <c r="L114" s="6"/>
      <c r="M114" s="344"/>
      <c r="N114" s="134"/>
      <c r="O114" s="353"/>
      <c r="P114" s="356"/>
      <c r="Q114" s="356"/>
      <c r="R114" s="356"/>
      <c r="S114" s="528"/>
      <c r="T114" s="528"/>
      <c r="U114" s="528"/>
      <c r="V114" s="312"/>
      <c r="W114" s="312"/>
      <c r="X114" s="344"/>
    </row>
    <row r="115" spans="1:24" s="355" customFormat="1" x14ac:dyDescent="0.25">
      <c r="A115" s="330"/>
      <c r="B115" s="333"/>
      <c r="C115" s="344"/>
      <c r="D115" s="344"/>
      <c r="E115" s="344"/>
      <c r="F115" s="334"/>
      <c r="G115" s="344"/>
      <c r="H115" s="6"/>
      <c r="I115" s="6"/>
      <c r="J115" s="6"/>
      <c r="K115" s="6"/>
      <c r="L115" s="6"/>
      <c r="M115" s="344"/>
      <c r="N115" s="134"/>
      <c r="O115" s="353"/>
      <c r="P115" s="344"/>
      <c r="Q115" s="344"/>
      <c r="R115" s="344"/>
      <c r="S115" s="528"/>
      <c r="T115" s="528"/>
      <c r="U115" s="528"/>
      <c r="V115" s="312"/>
      <c r="W115" s="312"/>
      <c r="X115" s="344"/>
    </row>
    <row r="116" spans="1:24" s="355" customFormat="1" x14ac:dyDescent="0.25">
      <c r="A116" s="324"/>
      <c r="B116" s="321"/>
      <c r="C116" s="344"/>
      <c r="D116" s="344"/>
      <c r="E116" s="344"/>
      <c r="F116" s="325"/>
      <c r="G116" s="344"/>
      <c r="H116" s="6"/>
      <c r="I116" s="6"/>
      <c r="J116" s="6"/>
      <c r="K116" s="6"/>
      <c r="L116" s="6"/>
      <c r="M116" s="344"/>
      <c r="N116" s="6"/>
      <c r="O116" s="344"/>
      <c r="P116" s="344"/>
      <c r="Q116" s="344"/>
      <c r="R116" s="344"/>
      <c r="S116" s="312"/>
      <c r="T116" s="312"/>
      <c r="U116" s="312"/>
      <c r="V116" s="312"/>
      <c r="W116" s="312"/>
      <c r="X116" s="344"/>
    </row>
    <row r="117" spans="1:24" s="355" customFormat="1" ht="14.25" customHeight="1" x14ac:dyDescent="0.25">
      <c r="A117" s="336"/>
      <c r="B117" s="327"/>
      <c r="C117" s="344"/>
      <c r="D117" s="344"/>
      <c r="E117" s="344"/>
      <c r="F117" s="317"/>
      <c r="G117" s="322"/>
      <c r="H117" s="6"/>
      <c r="I117" s="6"/>
      <c r="J117" s="134"/>
      <c r="K117" s="6"/>
      <c r="L117" s="6"/>
      <c r="M117" s="344"/>
      <c r="N117" s="6"/>
      <c r="O117" s="344"/>
      <c r="P117" s="344"/>
      <c r="Q117" s="344"/>
      <c r="R117" s="344"/>
      <c r="S117" s="528"/>
      <c r="T117" s="528"/>
      <c r="U117" s="528"/>
      <c r="V117" s="312"/>
      <c r="W117" s="312"/>
      <c r="X117" s="344"/>
    </row>
    <row r="118" spans="1:24" s="355" customFormat="1" x14ac:dyDescent="0.25">
      <c r="A118" s="330"/>
      <c r="B118" s="333"/>
      <c r="C118" s="344"/>
      <c r="D118" s="344"/>
      <c r="E118" s="344"/>
      <c r="F118" s="334"/>
      <c r="G118" s="344"/>
      <c r="H118" s="6"/>
      <c r="I118" s="6"/>
      <c r="J118" s="6"/>
      <c r="K118" s="6"/>
      <c r="L118" s="6"/>
      <c r="M118" s="344"/>
      <c r="N118" s="134"/>
      <c r="O118" s="353"/>
      <c r="P118" s="356"/>
      <c r="Q118" s="356"/>
      <c r="R118" s="356"/>
      <c r="S118" s="528"/>
      <c r="T118" s="528"/>
      <c r="U118" s="528"/>
      <c r="V118" s="312"/>
      <c r="W118" s="312"/>
      <c r="X118" s="344"/>
    </row>
    <row r="119" spans="1:24" s="355" customFormat="1" x14ac:dyDescent="0.25">
      <c r="A119" s="330"/>
      <c r="B119" s="333"/>
      <c r="C119" s="344"/>
      <c r="D119" s="344"/>
      <c r="E119" s="344"/>
      <c r="F119" s="334"/>
      <c r="G119" s="344"/>
      <c r="H119" s="6"/>
      <c r="I119" s="6"/>
      <c r="J119" s="6"/>
      <c r="K119" s="6"/>
      <c r="L119" s="6"/>
      <c r="M119" s="344"/>
      <c r="N119" s="134"/>
      <c r="O119" s="353"/>
      <c r="P119" s="344"/>
      <c r="Q119" s="344"/>
      <c r="R119" s="344"/>
      <c r="S119" s="528"/>
      <c r="T119" s="528"/>
      <c r="U119" s="528"/>
      <c r="V119" s="312"/>
      <c r="W119" s="312"/>
      <c r="X119" s="344"/>
    </row>
    <row r="120" spans="1:24" s="355" customFormat="1" x14ac:dyDescent="0.25">
      <c r="A120" s="527"/>
      <c r="B120" s="527"/>
      <c r="C120" s="527"/>
      <c r="D120" s="527"/>
      <c r="E120" s="527"/>
      <c r="F120" s="527"/>
      <c r="G120" s="527"/>
      <c r="H120" s="527"/>
      <c r="I120" s="527"/>
      <c r="J120" s="527"/>
      <c r="K120" s="527"/>
      <c r="L120" s="527"/>
      <c r="M120" s="527"/>
      <c r="N120" s="527"/>
      <c r="O120" s="527"/>
      <c r="P120" s="527"/>
      <c r="Q120" s="527"/>
      <c r="R120" s="527"/>
      <c r="S120" s="527"/>
      <c r="T120" s="527"/>
      <c r="U120" s="527"/>
      <c r="V120" s="527"/>
      <c r="W120" s="527"/>
      <c r="X120" s="527"/>
    </row>
    <row r="121" spans="1:24" s="355" customFormat="1" ht="14.25" customHeight="1" x14ac:dyDescent="0.25">
      <c r="A121" s="336"/>
      <c r="B121" s="327"/>
      <c r="C121" s="344"/>
      <c r="D121" s="344"/>
      <c r="E121" s="344"/>
      <c r="F121" s="317"/>
      <c r="G121" s="322"/>
      <c r="H121" s="6"/>
      <c r="I121" s="6"/>
      <c r="J121" s="134"/>
      <c r="K121" s="6"/>
      <c r="L121" s="6"/>
      <c r="M121" s="344"/>
      <c r="N121" s="6"/>
      <c r="O121" s="344"/>
      <c r="P121" s="344"/>
      <c r="Q121" s="344"/>
      <c r="R121" s="344"/>
      <c r="S121" s="528"/>
      <c r="T121" s="528"/>
      <c r="U121" s="528"/>
      <c r="V121" s="312"/>
      <c r="W121" s="312"/>
      <c r="X121" s="344"/>
    </row>
    <row r="122" spans="1:24" s="355" customFormat="1" x14ac:dyDescent="0.25">
      <c r="A122" s="330"/>
      <c r="B122" s="333"/>
      <c r="C122" s="344"/>
      <c r="D122" s="344"/>
      <c r="E122" s="344"/>
      <c r="F122" s="334"/>
      <c r="G122" s="344"/>
      <c r="H122" s="6"/>
      <c r="I122" s="6"/>
      <c r="J122" s="6"/>
      <c r="K122" s="6"/>
      <c r="L122" s="6"/>
      <c r="M122" s="344"/>
      <c r="N122" s="134"/>
      <c r="O122" s="353"/>
      <c r="P122" s="356"/>
      <c r="Q122" s="356"/>
      <c r="R122" s="356"/>
      <c r="S122" s="528"/>
      <c r="T122" s="528"/>
      <c r="U122" s="528"/>
      <c r="V122" s="312"/>
      <c r="W122" s="312"/>
      <c r="X122" s="344"/>
    </row>
    <row r="123" spans="1:24" s="355" customFormat="1" x14ac:dyDescent="0.25">
      <c r="A123" s="330"/>
      <c r="B123" s="333"/>
      <c r="C123" s="344"/>
      <c r="D123" s="344"/>
      <c r="E123" s="344"/>
      <c r="F123" s="334"/>
      <c r="G123" s="344"/>
      <c r="H123" s="6"/>
      <c r="I123" s="6"/>
      <c r="J123" s="6"/>
      <c r="K123" s="6"/>
      <c r="L123" s="6"/>
      <c r="M123" s="344"/>
      <c r="N123" s="134"/>
      <c r="O123" s="353"/>
      <c r="P123" s="344"/>
      <c r="Q123" s="344"/>
      <c r="R123" s="344"/>
      <c r="S123" s="528"/>
      <c r="T123" s="528"/>
      <c r="U123" s="528"/>
      <c r="V123" s="312"/>
      <c r="W123" s="312"/>
      <c r="X123" s="344"/>
    </row>
    <row r="124" spans="1:24" s="355" customFormat="1" x14ac:dyDescent="0.25">
      <c r="A124" s="346"/>
      <c r="B124" s="321"/>
      <c r="C124" s="344"/>
      <c r="D124" s="344"/>
      <c r="E124" s="344"/>
      <c r="F124" s="325"/>
      <c r="G124" s="344"/>
      <c r="H124" s="6"/>
      <c r="I124" s="6"/>
      <c r="J124" s="6"/>
      <c r="K124" s="6"/>
      <c r="L124" s="6"/>
      <c r="M124" s="344"/>
      <c r="N124" s="6"/>
      <c r="O124" s="344"/>
      <c r="P124" s="344"/>
      <c r="Q124" s="344"/>
      <c r="R124" s="344"/>
      <c r="S124" s="312"/>
      <c r="T124" s="312"/>
      <c r="U124" s="312"/>
      <c r="V124" s="312"/>
      <c r="W124" s="312"/>
      <c r="X124" s="344"/>
    </row>
    <row r="125" spans="1:24" s="355" customFormat="1" ht="14.25" customHeight="1" x14ac:dyDescent="0.25">
      <c r="A125" s="336"/>
      <c r="B125" s="327"/>
      <c r="C125" s="344"/>
      <c r="D125" s="344"/>
      <c r="E125" s="344"/>
      <c r="F125" s="317"/>
      <c r="G125" s="322"/>
      <c r="H125" s="6"/>
      <c r="I125" s="6"/>
      <c r="J125" s="134"/>
      <c r="K125" s="6"/>
      <c r="L125" s="6"/>
      <c r="M125" s="344"/>
      <c r="N125" s="6"/>
      <c r="O125" s="344"/>
      <c r="P125" s="344"/>
      <c r="Q125" s="344"/>
      <c r="R125" s="344"/>
      <c r="S125" s="528"/>
      <c r="T125" s="528"/>
      <c r="U125" s="528"/>
      <c r="V125" s="312"/>
      <c r="W125" s="312"/>
      <c r="X125" s="344"/>
    </row>
    <row r="126" spans="1:24" s="355" customFormat="1" x14ac:dyDescent="0.25">
      <c r="A126" s="330"/>
      <c r="B126" s="333"/>
      <c r="C126" s="344"/>
      <c r="D126" s="344"/>
      <c r="E126" s="344"/>
      <c r="F126" s="334"/>
      <c r="G126" s="344"/>
      <c r="H126" s="6"/>
      <c r="I126" s="6"/>
      <c r="J126" s="6"/>
      <c r="K126" s="6"/>
      <c r="L126" s="6"/>
      <c r="M126" s="344"/>
      <c r="N126" s="134"/>
      <c r="O126" s="353"/>
      <c r="P126" s="356"/>
      <c r="Q126" s="356"/>
      <c r="R126" s="356"/>
      <c r="S126" s="528"/>
      <c r="T126" s="528"/>
      <c r="U126" s="528"/>
      <c r="V126" s="312"/>
      <c r="W126" s="312"/>
      <c r="X126" s="344"/>
    </row>
    <row r="127" spans="1:24" s="355" customFormat="1" x14ac:dyDescent="0.25">
      <c r="A127" s="330"/>
      <c r="B127" s="333"/>
      <c r="C127" s="344"/>
      <c r="D127" s="344"/>
      <c r="E127" s="344"/>
      <c r="F127" s="334"/>
      <c r="G127" s="344"/>
      <c r="H127" s="6"/>
      <c r="I127" s="6"/>
      <c r="J127" s="6"/>
      <c r="K127" s="6"/>
      <c r="L127" s="6"/>
      <c r="M127" s="344"/>
      <c r="N127" s="134"/>
      <c r="O127" s="353"/>
      <c r="P127" s="344"/>
      <c r="Q127" s="344"/>
      <c r="R127" s="344"/>
      <c r="S127" s="528"/>
      <c r="T127" s="528"/>
      <c r="U127" s="528"/>
      <c r="V127" s="312"/>
      <c r="W127" s="312"/>
      <c r="X127" s="344"/>
    </row>
    <row r="128" spans="1:24" s="355" customFormat="1" x14ac:dyDescent="0.25">
      <c r="A128" s="346"/>
      <c r="B128" s="321"/>
      <c r="C128" s="344"/>
      <c r="D128" s="344"/>
      <c r="E128" s="344"/>
      <c r="F128" s="325"/>
      <c r="G128" s="344"/>
      <c r="H128" s="6"/>
      <c r="I128" s="6"/>
      <c r="J128" s="6"/>
      <c r="K128" s="6"/>
      <c r="L128" s="6"/>
      <c r="M128" s="344"/>
      <c r="N128" s="6"/>
      <c r="O128" s="344"/>
      <c r="P128" s="344"/>
      <c r="Q128" s="344"/>
      <c r="R128" s="344"/>
      <c r="S128" s="312"/>
      <c r="T128" s="312"/>
      <c r="U128" s="312"/>
      <c r="V128" s="312"/>
      <c r="W128" s="312"/>
      <c r="X128" s="344"/>
    </row>
    <row r="129" spans="1:24" s="355" customFormat="1" ht="14.25" customHeight="1" x14ac:dyDescent="0.25">
      <c r="A129" s="336"/>
      <c r="B129" s="327"/>
      <c r="C129" s="344"/>
      <c r="D129" s="344"/>
      <c r="E129" s="344"/>
      <c r="F129" s="317"/>
      <c r="G129" s="344"/>
      <c r="H129" s="6"/>
      <c r="I129" s="6"/>
      <c r="J129" s="134"/>
      <c r="K129" s="6"/>
      <c r="L129" s="6"/>
      <c r="M129" s="344"/>
      <c r="N129" s="6"/>
      <c r="O129" s="344"/>
      <c r="P129" s="344"/>
      <c r="Q129" s="344"/>
      <c r="R129" s="344"/>
      <c r="S129" s="529"/>
      <c r="T129" s="529"/>
      <c r="U129" s="529"/>
      <c r="V129" s="312"/>
      <c r="W129" s="312"/>
      <c r="X129" s="344"/>
    </row>
    <row r="130" spans="1:24" s="355" customFormat="1" x14ac:dyDescent="0.25">
      <c r="A130" s="330"/>
      <c r="B130" s="333"/>
      <c r="C130" s="344"/>
      <c r="D130" s="344"/>
      <c r="E130" s="344"/>
      <c r="F130" s="334"/>
      <c r="G130" s="344"/>
      <c r="H130" s="6"/>
      <c r="I130" s="6"/>
      <c r="J130" s="6"/>
      <c r="K130" s="6"/>
      <c r="L130" s="6"/>
      <c r="M130" s="344"/>
      <c r="N130" s="134"/>
      <c r="O130" s="353"/>
      <c r="P130" s="356"/>
      <c r="Q130" s="356"/>
      <c r="R130" s="356"/>
      <c r="S130" s="529"/>
      <c r="T130" s="529"/>
      <c r="U130" s="529"/>
      <c r="V130" s="312"/>
      <c r="W130" s="312"/>
      <c r="X130" s="344"/>
    </row>
    <row r="131" spans="1:24" s="355" customFormat="1" x14ac:dyDescent="0.25">
      <c r="A131" s="346"/>
      <c r="B131" s="321"/>
      <c r="C131" s="344"/>
      <c r="D131" s="344"/>
      <c r="E131" s="344"/>
      <c r="F131" s="325"/>
      <c r="G131" s="344"/>
      <c r="H131" s="6"/>
      <c r="I131" s="6"/>
      <c r="J131" s="6"/>
      <c r="K131" s="6"/>
      <c r="L131" s="6"/>
      <c r="M131" s="344"/>
      <c r="N131" s="6"/>
      <c r="O131" s="344"/>
      <c r="P131" s="344"/>
      <c r="Q131" s="344"/>
      <c r="R131" s="344"/>
      <c r="S131" s="312"/>
      <c r="T131" s="312"/>
      <c r="U131" s="312"/>
      <c r="V131" s="312"/>
      <c r="W131" s="312"/>
      <c r="X131" s="344"/>
    </row>
    <row r="132" spans="1:24" s="355" customFormat="1" ht="14.25" customHeight="1" x14ac:dyDescent="0.25">
      <c r="A132" s="329"/>
      <c r="B132" s="327"/>
      <c r="C132" s="344"/>
      <c r="D132" s="344"/>
      <c r="E132" s="344"/>
      <c r="F132" s="317"/>
      <c r="G132" s="322"/>
      <c r="H132" s="6"/>
      <c r="I132" s="6"/>
      <c r="J132" s="134"/>
      <c r="K132" s="6"/>
      <c r="L132" s="6"/>
      <c r="M132" s="344"/>
      <c r="N132" s="6"/>
      <c r="O132" s="344"/>
      <c r="P132" s="344"/>
      <c r="Q132" s="344"/>
      <c r="R132" s="344"/>
      <c r="S132" s="528"/>
      <c r="T132" s="528"/>
      <c r="U132" s="528"/>
      <c r="V132" s="312"/>
      <c r="W132" s="312"/>
      <c r="X132" s="344"/>
    </row>
    <row r="133" spans="1:24" s="355" customFormat="1" x14ac:dyDescent="0.25">
      <c r="A133" s="330"/>
      <c r="B133" s="331"/>
      <c r="C133" s="344"/>
      <c r="D133" s="344"/>
      <c r="E133" s="344"/>
      <c r="F133" s="332"/>
      <c r="G133" s="344"/>
      <c r="H133" s="6"/>
      <c r="I133" s="6"/>
      <c r="J133" s="6"/>
      <c r="K133" s="6"/>
      <c r="L133" s="6"/>
      <c r="M133" s="344"/>
      <c r="N133" s="134"/>
      <c r="O133" s="353"/>
      <c r="P133" s="356"/>
      <c r="Q133" s="356"/>
      <c r="R133" s="356"/>
      <c r="S133" s="528"/>
      <c r="T133" s="528"/>
      <c r="U133" s="528"/>
      <c r="V133" s="312"/>
      <c r="W133" s="312"/>
      <c r="X133" s="344"/>
    </row>
    <row r="134" spans="1:24" s="355" customFormat="1" x14ac:dyDescent="0.25">
      <c r="A134" s="330"/>
      <c r="B134" s="333"/>
      <c r="C134" s="344"/>
      <c r="D134" s="344"/>
      <c r="E134" s="344"/>
      <c r="F134" s="334"/>
      <c r="G134" s="344"/>
      <c r="H134" s="6"/>
      <c r="I134" s="6"/>
      <c r="J134" s="6"/>
      <c r="K134" s="6"/>
      <c r="L134" s="6"/>
      <c r="M134" s="344"/>
      <c r="N134" s="134"/>
      <c r="O134" s="353"/>
      <c r="P134" s="344"/>
      <c r="Q134" s="344"/>
      <c r="R134" s="344"/>
      <c r="S134" s="528"/>
      <c r="T134" s="528"/>
      <c r="U134" s="528"/>
      <c r="V134" s="312"/>
      <c r="W134" s="312"/>
      <c r="X134" s="344"/>
    </row>
    <row r="135" spans="1:24" s="355" customFormat="1" x14ac:dyDescent="0.25">
      <c r="A135" s="346"/>
      <c r="B135" s="321"/>
      <c r="C135" s="344"/>
      <c r="D135" s="344"/>
      <c r="E135" s="344"/>
      <c r="F135" s="325"/>
      <c r="G135" s="344"/>
      <c r="H135" s="6"/>
      <c r="I135" s="6"/>
      <c r="J135" s="6"/>
      <c r="K135" s="6"/>
      <c r="L135" s="6"/>
      <c r="M135" s="344"/>
      <c r="N135" s="6"/>
      <c r="O135" s="344"/>
      <c r="P135" s="344"/>
      <c r="Q135" s="344"/>
      <c r="R135" s="344"/>
      <c r="S135" s="312"/>
      <c r="T135" s="312"/>
      <c r="U135" s="312"/>
      <c r="V135" s="312"/>
      <c r="W135" s="312"/>
      <c r="X135" s="344"/>
    </row>
    <row r="136" spans="1:24" s="355" customFormat="1" ht="14.25" customHeight="1" x14ac:dyDescent="0.25">
      <c r="A136" s="329"/>
      <c r="B136" s="327"/>
      <c r="C136" s="344"/>
      <c r="D136" s="344"/>
      <c r="E136" s="344"/>
      <c r="F136" s="317"/>
      <c r="G136" s="322"/>
      <c r="H136" s="6"/>
      <c r="I136" s="6"/>
      <c r="J136" s="134"/>
      <c r="K136" s="6"/>
      <c r="L136" s="6"/>
      <c r="M136" s="344"/>
      <c r="N136" s="6"/>
      <c r="O136" s="344"/>
      <c r="P136" s="344"/>
      <c r="Q136" s="344"/>
      <c r="R136" s="344"/>
      <c r="S136" s="528"/>
      <c r="T136" s="528"/>
      <c r="U136" s="528"/>
      <c r="V136" s="312"/>
      <c r="W136" s="312"/>
      <c r="X136" s="344"/>
    </row>
    <row r="137" spans="1:24" s="355" customFormat="1" x14ac:dyDescent="0.25">
      <c r="A137" s="330"/>
      <c r="B137" s="331"/>
      <c r="C137" s="344"/>
      <c r="D137" s="344"/>
      <c r="E137" s="344"/>
      <c r="F137" s="332"/>
      <c r="G137" s="344"/>
      <c r="H137" s="6"/>
      <c r="I137" s="6"/>
      <c r="J137" s="6"/>
      <c r="K137" s="6"/>
      <c r="L137" s="6"/>
      <c r="M137" s="344"/>
      <c r="N137" s="134"/>
      <c r="O137" s="353"/>
      <c r="P137" s="356"/>
      <c r="Q137" s="356"/>
      <c r="R137" s="356"/>
      <c r="S137" s="528"/>
      <c r="T137" s="528"/>
      <c r="U137" s="528"/>
      <c r="V137" s="312"/>
      <c r="W137" s="312"/>
      <c r="X137" s="344"/>
    </row>
    <row r="138" spans="1:24" s="355" customFormat="1" x14ac:dyDescent="0.25">
      <c r="A138" s="330"/>
      <c r="B138" s="333"/>
      <c r="C138" s="344"/>
      <c r="D138" s="344"/>
      <c r="E138" s="344"/>
      <c r="F138" s="334"/>
      <c r="G138" s="344"/>
      <c r="H138" s="6"/>
      <c r="I138" s="6"/>
      <c r="J138" s="6"/>
      <c r="K138" s="6"/>
      <c r="L138" s="6"/>
      <c r="M138" s="344"/>
      <c r="N138" s="134"/>
      <c r="O138" s="353"/>
      <c r="P138" s="344"/>
      <c r="Q138" s="344"/>
      <c r="R138" s="344"/>
      <c r="S138" s="528"/>
      <c r="T138" s="528"/>
      <c r="U138" s="528"/>
      <c r="V138" s="312"/>
      <c r="W138" s="312"/>
      <c r="X138" s="344"/>
    </row>
    <row r="139" spans="1:24" s="355" customFormat="1" x14ac:dyDescent="0.25">
      <c r="A139" s="527"/>
      <c r="B139" s="527"/>
      <c r="C139" s="527"/>
      <c r="D139" s="527"/>
      <c r="E139" s="527"/>
      <c r="F139" s="527"/>
      <c r="G139" s="527"/>
      <c r="H139" s="527"/>
      <c r="I139" s="527"/>
      <c r="J139" s="527"/>
      <c r="K139" s="527"/>
      <c r="L139" s="527"/>
      <c r="M139" s="527"/>
      <c r="N139" s="527"/>
      <c r="O139" s="527"/>
      <c r="P139" s="527"/>
      <c r="Q139" s="527"/>
      <c r="R139" s="527"/>
      <c r="S139" s="527"/>
      <c r="T139" s="527"/>
      <c r="U139" s="527"/>
      <c r="V139" s="527"/>
      <c r="W139" s="527"/>
      <c r="X139" s="527"/>
    </row>
    <row r="140" spans="1:24" s="355" customFormat="1" ht="14.25" customHeight="1" x14ac:dyDescent="0.25">
      <c r="A140" s="336"/>
      <c r="B140" s="327"/>
      <c r="C140" s="344"/>
      <c r="D140" s="344"/>
      <c r="E140" s="344"/>
      <c r="F140" s="317"/>
      <c r="G140" s="322"/>
      <c r="H140" s="6"/>
      <c r="I140" s="6"/>
      <c r="J140" s="134"/>
      <c r="K140" s="6"/>
      <c r="L140" s="6"/>
      <c r="M140" s="344"/>
      <c r="N140" s="6"/>
      <c r="O140" s="344"/>
      <c r="P140" s="344"/>
      <c r="Q140" s="344"/>
      <c r="R140" s="344"/>
      <c r="S140" s="528"/>
      <c r="T140" s="528"/>
      <c r="U140" s="528"/>
      <c r="V140" s="312"/>
      <c r="W140" s="312"/>
      <c r="X140" s="344"/>
    </row>
    <row r="141" spans="1:24" s="355" customFormat="1" x14ac:dyDescent="0.25">
      <c r="A141" s="330"/>
      <c r="B141" s="333"/>
      <c r="C141" s="344"/>
      <c r="D141" s="344"/>
      <c r="E141" s="344"/>
      <c r="F141" s="334"/>
      <c r="G141" s="344"/>
      <c r="H141" s="6"/>
      <c r="I141" s="6"/>
      <c r="J141" s="6"/>
      <c r="K141" s="6"/>
      <c r="L141" s="6"/>
      <c r="M141" s="344"/>
      <c r="N141" s="134"/>
      <c r="O141" s="353"/>
      <c r="P141" s="356"/>
      <c r="Q141" s="356"/>
      <c r="R141" s="356"/>
      <c r="S141" s="528"/>
      <c r="T141" s="528"/>
      <c r="U141" s="528"/>
      <c r="V141" s="312"/>
      <c r="W141" s="312"/>
      <c r="X141" s="344"/>
    </row>
    <row r="142" spans="1:24" s="355" customFormat="1" x14ac:dyDescent="0.25">
      <c r="A142" s="330"/>
      <c r="B142" s="333"/>
      <c r="C142" s="344"/>
      <c r="D142" s="344"/>
      <c r="E142" s="344"/>
      <c r="F142" s="334"/>
      <c r="G142" s="344"/>
      <c r="H142" s="6"/>
      <c r="I142" s="6"/>
      <c r="J142" s="6"/>
      <c r="K142" s="6"/>
      <c r="L142" s="6"/>
      <c r="M142" s="344"/>
      <c r="N142" s="134"/>
      <c r="O142" s="353"/>
      <c r="P142" s="344"/>
      <c r="Q142" s="344"/>
      <c r="R142" s="344"/>
      <c r="S142" s="528"/>
      <c r="T142" s="528"/>
      <c r="U142" s="528"/>
      <c r="V142" s="312"/>
      <c r="W142" s="312"/>
      <c r="X142" s="344"/>
    </row>
    <row r="143" spans="1:24" s="355" customFormat="1" x14ac:dyDescent="0.25">
      <c r="A143" s="330"/>
      <c r="B143" s="333"/>
      <c r="C143" s="344"/>
      <c r="D143" s="344"/>
      <c r="E143" s="344"/>
      <c r="F143" s="334"/>
      <c r="G143" s="344"/>
      <c r="H143" s="6"/>
      <c r="I143" s="6"/>
      <c r="J143" s="6"/>
      <c r="K143" s="6"/>
      <c r="L143" s="6"/>
      <c r="M143" s="344"/>
      <c r="N143" s="6"/>
      <c r="O143" s="344"/>
      <c r="P143" s="344"/>
      <c r="Q143" s="344"/>
      <c r="R143" s="344"/>
      <c r="S143" s="312"/>
      <c r="T143" s="312"/>
      <c r="U143" s="312"/>
      <c r="V143" s="312"/>
      <c r="W143" s="312"/>
      <c r="X143" s="344"/>
    </row>
    <row r="144" spans="1:24" s="355" customFormat="1" ht="14.25" customHeight="1" x14ac:dyDescent="0.25">
      <c r="A144" s="336"/>
      <c r="B144" s="327"/>
      <c r="C144" s="344"/>
      <c r="D144" s="344"/>
      <c r="E144" s="344"/>
      <c r="F144" s="317"/>
      <c r="G144" s="322"/>
      <c r="H144" s="6"/>
      <c r="I144" s="6"/>
      <c r="J144" s="134"/>
      <c r="K144" s="6"/>
      <c r="L144" s="6"/>
      <c r="M144" s="344"/>
      <c r="N144" s="6"/>
      <c r="O144" s="344"/>
      <c r="P144" s="344"/>
      <c r="Q144" s="344"/>
      <c r="R144" s="344"/>
      <c r="S144" s="528"/>
      <c r="T144" s="528"/>
      <c r="U144" s="528"/>
      <c r="V144" s="312"/>
      <c r="W144" s="312"/>
      <c r="X144" s="344"/>
    </row>
    <row r="145" spans="1:24" s="355" customFormat="1" x14ac:dyDescent="0.25">
      <c r="A145" s="330"/>
      <c r="B145" s="333"/>
      <c r="C145" s="344"/>
      <c r="D145" s="344"/>
      <c r="E145" s="344"/>
      <c r="F145" s="334"/>
      <c r="G145" s="344"/>
      <c r="H145" s="6"/>
      <c r="I145" s="6"/>
      <c r="J145" s="6"/>
      <c r="K145" s="6"/>
      <c r="L145" s="6"/>
      <c r="M145" s="344"/>
      <c r="N145" s="134"/>
      <c r="O145" s="353"/>
      <c r="P145" s="356"/>
      <c r="Q145" s="356"/>
      <c r="R145" s="356"/>
      <c r="S145" s="528"/>
      <c r="T145" s="528"/>
      <c r="U145" s="528"/>
      <c r="V145" s="312"/>
      <c r="W145" s="312"/>
      <c r="X145" s="344"/>
    </row>
    <row r="146" spans="1:24" s="355" customFormat="1" x14ac:dyDescent="0.25">
      <c r="A146" s="330"/>
      <c r="B146" s="333"/>
      <c r="C146" s="344"/>
      <c r="D146" s="344"/>
      <c r="E146" s="344"/>
      <c r="F146" s="334"/>
      <c r="G146" s="344"/>
      <c r="H146" s="6"/>
      <c r="I146" s="6"/>
      <c r="J146" s="6"/>
      <c r="K146" s="6"/>
      <c r="L146" s="6"/>
      <c r="M146" s="344"/>
      <c r="N146" s="134"/>
      <c r="O146" s="353"/>
      <c r="P146" s="344"/>
      <c r="Q146" s="344"/>
      <c r="R146" s="344"/>
      <c r="S146" s="528"/>
      <c r="T146" s="528"/>
      <c r="U146" s="528"/>
      <c r="V146" s="312"/>
      <c r="W146" s="312"/>
      <c r="X146" s="344"/>
    </row>
    <row r="147" spans="1:24" s="355" customFormat="1" x14ac:dyDescent="0.25">
      <c r="A147" s="527"/>
      <c r="B147" s="527"/>
      <c r="C147" s="527"/>
      <c r="D147" s="527"/>
      <c r="E147" s="527"/>
      <c r="F147" s="527"/>
      <c r="G147" s="527"/>
      <c r="H147" s="527"/>
      <c r="I147" s="527"/>
      <c r="J147" s="527"/>
      <c r="K147" s="527"/>
      <c r="L147" s="527"/>
      <c r="M147" s="527"/>
      <c r="N147" s="527"/>
      <c r="O147" s="527"/>
      <c r="P147" s="527"/>
      <c r="Q147" s="527"/>
      <c r="R147" s="527"/>
      <c r="S147" s="527"/>
      <c r="T147" s="527"/>
      <c r="U147" s="527"/>
      <c r="V147" s="527"/>
      <c r="W147" s="527"/>
      <c r="X147" s="527"/>
    </row>
    <row r="148" spans="1:24" s="355" customFormat="1" ht="14.25" customHeight="1" x14ac:dyDescent="0.25">
      <c r="A148" s="336"/>
      <c r="B148" s="327"/>
      <c r="C148" s="344"/>
      <c r="D148" s="344"/>
      <c r="E148" s="344"/>
      <c r="F148" s="317"/>
      <c r="G148" s="344"/>
      <c r="H148" s="6"/>
      <c r="I148" s="6"/>
      <c r="J148" s="134"/>
      <c r="K148" s="6"/>
      <c r="L148" s="6"/>
      <c r="M148" s="344"/>
      <c r="N148" s="6"/>
      <c r="O148" s="344"/>
      <c r="P148" s="344"/>
      <c r="Q148" s="344"/>
      <c r="R148" s="344"/>
      <c r="S148" s="529"/>
      <c r="T148" s="529"/>
      <c r="U148" s="529"/>
      <c r="V148" s="312"/>
      <c r="W148" s="312"/>
      <c r="X148" s="344"/>
    </row>
    <row r="149" spans="1:24" s="355" customFormat="1" x14ac:dyDescent="0.25">
      <c r="A149" s="337"/>
      <c r="B149" s="333"/>
      <c r="C149" s="344"/>
      <c r="D149" s="344"/>
      <c r="E149" s="344"/>
      <c r="F149" s="334"/>
      <c r="G149" s="344"/>
      <c r="H149" s="6"/>
      <c r="I149" s="6"/>
      <c r="J149" s="6"/>
      <c r="K149" s="6"/>
      <c r="L149" s="6"/>
      <c r="M149" s="344"/>
      <c r="N149" s="134"/>
      <c r="O149" s="353"/>
      <c r="P149" s="356"/>
      <c r="Q149" s="356"/>
      <c r="R149" s="356"/>
      <c r="S149" s="529"/>
      <c r="T149" s="529"/>
      <c r="U149" s="529"/>
      <c r="V149" s="312"/>
      <c r="W149" s="312"/>
      <c r="X149" s="344"/>
    </row>
    <row r="150" spans="1:24" s="355" customFormat="1" x14ac:dyDescent="0.25">
      <c r="A150" s="527"/>
      <c r="B150" s="527"/>
      <c r="C150" s="527"/>
      <c r="D150" s="527"/>
      <c r="E150" s="527"/>
      <c r="F150" s="527"/>
      <c r="G150" s="527"/>
      <c r="H150" s="527"/>
      <c r="I150" s="527"/>
      <c r="J150" s="527"/>
      <c r="K150" s="527"/>
      <c r="L150" s="527"/>
      <c r="M150" s="527"/>
      <c r="N150" s="527"/>
      <c r="O150" s="527"/>
      <c r="P150" s="527"/>
      <c r="Q150" s="527"/>
      <c r="R150" s="527"/>
      <c r="S150" s="527"/>
      <c r="T150" s="527"/>
      <c r="U150" s="527"/>
      <c r="V150" s="527"/>
      <c r="W150" s="527"/>
      <c r="X150" s="527"/>
    </row>
    <row r="151" spans="1:24" s="355" customFormat="1" ht="14.25" customHeight="1" x14ac:dyDescent="0.25">
      <c r="A151" s="338"/>
      <c r="B151" s="327"/>
      <c r="C151" s="344"/>
      <c r="D151" s="344"/>
      <c r="E151" s="344"/>
      <c r="F151" s="317"/>
      <c r="G151" s="322"/>
      <c r="H151" s="6"/>
      <c r="I151" s="6"/>
      <c r="J151" s="134"/>
      <c r="K151" s="6"/>
      <c r="L151" s="6"/>
      <c r="M151" s="344"/>
      <c r="N151" s="6"/>
      <c r="O151" s="344"/>
      <c r="P151" s="344"/>
      <c r="Q151" s="344"/>
      <c r="R151" s="344"/>
      <c r="S151" s="528"/>
      <c r="T151" s="528"/>
      <c r="U151" s="528"/>
      <c r="V151" s="312"/>
      <c r="W151" s="312"/>
      <c r="X151" s="344"/>
    </row>
    <row r="152" spans="1:24" s="355" customFormat="1" x14ac:dyDescent="0.25">
      <c r="A152" s="339"/>
      <c r="B152" s="333"/>
      <c r="C152" s="344"/>
      <c r="D152" s="344"/>
      <c r="E152" s="344"/>
      <c r="F152" s="340"/>
      <c r="G152" s="344"/>
      <c r="H152" s="6"/>
      <c r="I152" s="6"/>
      <c r="J152" s="6"/>
      <c r="K152" s="6"/>
      <c r="L152" s="6"/>
      <c r="M152" s="344"/>
      <c r="N152" s="134"/>
      <c r="O152" s="353"/>
      <c r="P152" s="356"/>
      <c r="Q152" s="356"/>
      <c r="R152" s="356"/>
      <c r="S152" s="528"/>
      <c r="T152" s="528"/>
      <c r="U152" s="528"/>
      <c r="V152" s="312"/>
      <c r="W152" s="312"/>
      <c r="X152" s="344"/>
    </row>
    <row r="153" spans="1:24" s="355" customFormat="1" x14ac:dyDescent="0.25">
      <c r="A153" s="339"/>
      <c r="B153" s="333"/>
      <c r="C153" s="344"/>
      <c r="D153" s="344"/>
      <c r="E153" s="344"/>
      <c r="F153" s="340"/>
      <c r="G153" s="344"/>
      <c r="H153" s="6"/>
      <c r="I153" s="6"/>
      <c r="J153" s="6"/>
      <c r="K153" s="6"/>
      <c r="L153" s="6"/>
      <c r="M153" s="344"/>
      <c r="N153" s="134"/>
      <c r="O153" s="353"/>
      <c r="P153" s="344"/>
      <c r="Q153" s="344"/>
      <c r="R153" s="344"/>
      <c r="S153" s="528"/>
      <c r="T153" s="528"/>
      <c r="U153" s="528"/>
      <c r="V153" s="312"/>
      <c r="W153" s="312"/>
      <c r="X153" s="344"/>
    </row>
    <row r="154" spans="1:24" s="355" customFormat="1" x14ac:dyDescent="0.25">
      <c r="A154" s="357"/>
      <c r="B154" s="530"/>
      <c r="C154" s="530"/>
      <c r="D154" s="530"/>
      <c r="E154" s="530"/>
      <c r="F154" s="530"/>
      <c r="G154" s="530"/>
      <c r="H154" s="530"/>
      <c r="I154" s="530"/>
      <c r="J154" s="530"/>
      <c r="K154" s="530"/>
      <c r="L154" s="530"/>
      <c r="M154" s="530"/>
      <c r="N154" s="530"/>
      <c r="O154" s="530"/>
      <c r="P154" s="530"/>
      <c r="Q154" s="530"/>
      <c r="R154" s="530"/>
      <c r="S154" s="530"/>
      <c r="T154" s="530"/>
      <c r="U154" s="530"/>
      <c r="V154" s="530"/>
      <c r="W154" s="530"/>
      <c r="X154" s="530"/>
    </row>
    <row r="155" spans="1:24" s="355" customFormat="1" ht="14.25" customHeight="1" x14ac:dyDescent="0.25">
      <c r="A155" s="326"/>
      <c r="B155" s="327"/>
      <c r="C155" s="344"/>
      <c r="D155" s="344"/>
      <c r="E155" s="344"/>
      <c r="F155" s="317"/>
      <c r="G155" s="344"/>
      <c r="H155" s="6"/>
      <c r="I155" s="6"/>
      <c r="J155" s="134"/>
      <c r="K155" s="6"/>
      <c r="L155" s="6"/>
      <c r="M155" s="344"/>
      <c r="N155" s="6"/>
      <c r="O155" s="344"/>
      <c r="P155" s="344"/>
      <c r="Q155" s="344"/>
      <c r="R155" s="344"/>
      <c r="S155" s="529"/>
      <c r="T155" s="529"/>
      <c r="U155" s="529"/>
      <c r="V155" s="312"/>
      <c r="W155" s="312"/>
      <c r="X155" s="344"/>
    </row>
    <row r="156" spans="1:24" s="355" customFormat="1" x14ac:dyDescent="0.25">
      <c r="A156" s="341"/>
      <c r="B156" s="321"/>
      <c r="C156" s="344"/>
      <c r="D156" s="344"/>
      <c r="E156" s="344"/>
      <c r="F156" s="325"/>
      <c r="G156" s="344"/>
      <c r="H156" s="6"/>
      <c r="I156" s="6"/>
      <c r="J156" s="6"/>
      <c r="K156" s="6"/>
      <c r="L156" s="6"/>
      <c r="M156" s="344"/>
      <c r="N156" s="134"/>
      <c r="O156" s="353"/>
      <c r="P156" s="356"/>
      <c r="Q156" s="356"/>
      <c r="R156" s="356"/>
      <c r="S156" s="529"/>
      <c r="T156" s="529"/>
      <c r="U156" s="529"/>
      <c r="V156" s="312"/>
      <c r="W156" s="312"/>
      <c r="X156" s="344"/>
    </row>
    <row r="157" spans="1:24" s="355" customFormat="1" x14ac:dyDescent="0.25">
      <c r="A157" s="527"/>
      <c r="B157" s="527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7"/>
      <c r="T157" s="527"/>
      <c r="U157" s="527"/>
      <c r="V157" s="527"/>
      <c r="W157" s="527"/>
      <c r="X157" s="527"/>
    </row>
    <row r="158" spans="1:24" s="355" customFormat="1" ht="14.25" customHeight="1" x14ac:dyDescent="0.25">
      <c r="A158" s="329"/>
      <c r="B158" s="327"/>
      <c r="C158" s="344"/>
      <c r="D158" s="344"/>
      <c r="E158" s="344"/>
      <c r="F158" s="317"/>
      <c r="G158" s="344"/>
      <c r="H158" s="6"/>
      <c r="I158" s="6"/>
      <c r="J158" s="134"/>
      <c r="K158" s="6"/>
      <c r="L158" s="6"/>
      <c r="M158" s="344"/>
      <c r="N158" s="6"/>
      <c r="O158" s="344"/>
      <c r="P158" s="344"/>
      <c r="Q158" s="344"/>
      <c r="R158" s="344"/>
      <c r="S158" s="529"/>
      <c r="T158" s="529"/>
      <c r="U158" s="529"/>
      <c r="V158" s="312"/>
      <c r="W158" s="312"/>
      <c r="X158" s="344"/>
    </row>
    <row r="159" spans="1:24" s="355" customFormat="1" x14ac:dyDescent="0.25">
      <c r="A159" s="330"/>
      <c r="B159" s="333"/>
      <c r="C159" s="344"/>
      <c r="D159" s="344"/>
      <c r="E159" s="344"/>
      <c r="F159" s="334"/>
      <c r="G159" s="344"/>
      <c r="H159" s="6"/>
      <c r="I159" s="6"/>
      <c r="J159" s="6"/>
      <c r="K159" s="6"/>
      <c r="L159" s="6"/>
      <c r="M159" s="344"/>
      <c r="N159" s="134"/>
      <c r="O159" s="353"/>
      <c r="P159" s="356"/>
      <c r="Q159" s="356"/>
      <c r="R159" s="356"/>
      <c r="S159" s="529"/>
      <c r="T159" s="529"/>
      <c r="U159" s="529"/>
      <c r="V159" s="312"/>
      <c r="W159" s="312"/>
      <c r="X159" s="344"/>
    </row>
    <row r="160" spans="1:24" s="355" customFormat="1" x14ac:dyDescent="0.25">
      <c r="A160" s="527"/>
      <c r="B160" s="527"/>
      <c r="C160" s="527"/>
      <c r="D160" s="527"/>
      <c r="E160" s="527"/>
      <c r="F160" s="527"/>
      <c r="G160" s="527"/>
      <c r="H160" s="527"/>
      <c r="I160" s="527"/>
      <c r="J160" s="527"/>
      <c r="K160" s="527"/>
      <c r="L160" s="527"/>
      <c r="M160" s="527"/>
      <c r="N160" s="527"/>
      <c r="O160" s="527"/>
      <c r="P160" s="527"/>
      <c r="Q160" s="527"/>
      <c r="R160" s="527"/>
      <c r="S160" s="527"/>
      <c r="T160" s="527"/>
      <c r="U160" s="527"/>
      <c r="V160" s="527"/>
      <c r="W160" s="527"/>
      <c r="X160" s="527"/>
    </row>
    <row r="161" spans="1:24" s="355" customFormat="1" ht="14.25" customHeight="1" x14ac:dyDescent="0.25">
      <c r="A161" s="329"/>
      <c r="B161" s="327"/>
      <c r="C161" s="344"/>
      <c r="D161" s="344"/>
      <c r="E161" s="344"/>
      <c r="F161" s="317"/>
      <c r="G161" s="322"/>
      <c r="H161" s="6"/>
      <c r="I161" s="6"/>
      <c r="J161" s="134"/>
      <c r="K161" s="6"/>
      <c r="L161" s="6"/>
      <c r="M161" s="344"/>
      <c r="N161" s="6"/>
      <c r="O161" s="344"/>
      <c r="P161" s="344"/>
      <c r="Q161" s="344"/>
      <c r="R161" s="344"/>
      <c r="S161" s="528"/>
      <c r="T161" s="528"/>
      <c r="U161" s="528"/>
      <c r="V161" s="312"/>
      <c r="W161" s="312"/>
      <c r="X161" s="344"/>
    </row>
    <row r="162" spans="1:24" s="355" customFormat="1" x14ac:dyDescent="0.25">
      <c r="A162" s="330"/>
      <c r="B162" s="331"/>
      <c r="C162" s="344"/>
      <c r="D162" s="344"/>
      <c r="E162" s="344"/>
      <c r="F162" s="332"/>
      <c r="G162" s="344"/>
      <c r="H162" s="6"/>
      <c r="I162" s="6"/>
      <c r="J162" s="6"/>
      <c r="K162" s="6"/>
      <c r="L162" s="6"/>
      <c r="M162" s="344"/>
      <c r="N162" s="134"/>
      <c r="O162" s="353"/>
      <c r="P162" s="356"/>
      <c r="Q162" s="356"/>
      <c r="R162" s="356"/>
      <c r="S162" s="528"/>
      <c r="T162" s="528"/>
      <c r="U162" s="528"/>
      <c r="V162" s="312"/>
      <c r="W162" s="312"/>
      <c r="X162" s="344"/>
    </row>
    <row r="163" spans="1:24" s="355" customFormat="1" x14ac:dyDescent="0.25">
      <c r="A163" s="330"/>
      <c r="B163" s="333"/>
      <c r="C163" s="344"/>
      <c r="D163" s="344"/>
      <c r="E163" s="344"/>
      <c r="F163" s="334"/>
      <c r="G163" s="344"/>
      <c r="H163" s="6"/>
      <c r="I163" s="6"/>
      <c r="J163" s="6"/>
      <c r="K163" s="6"/>
      <c r="L163" s="6"/>
      <c r="M163" s="344"/>
      <c r="N163" s="134"/>
      <c r="O163" s="353"/>
      <c r="P163" s="344"/>
      <c r="Q163" s="344"/>
      <c r="R163" s="344"/>
      <c r="S163" s="528"/>
      <c r="T163" s="528"/>
      <c r="U163" s="528"/>
      <c r="V163" s="312"/>
      <c r="W163" s="312"/>
      <c r="X163" s="344"/>
    </row>
    <row r="164" spans="1:24" s="355" customFormat="1" x14ac:dyDescent="0.25">
      <c r="A164" s="346"/>
      <c r="B164" s="321"/>
      <c r="C164" s="344"/>
      <c r="D164" s="344"/>
      <c r="E164" s="344"/>
      <c r="F164" s="325"/>
      <c r="G164" s="344"/>
      <c r="H164" s="6"/>
      <c r="I164" s="6"/>
      <c r="J164" s="6"/>
      <c r="K164" s="6"/>
      <c r="L164" s="6"/>
      <c r="M164" s="344"/>
      <c r="N164" s="6"/>
      <c r="O164" s="344"/>
      <c r="P164" s="344"/>
      <c r="Q164" s="344"/>
      <c r="R164" s="344"/>
      <c r="S164" s="312"/>
      <c r="T164" s="312"/>
      <c r="U164" s="312"/>
      <c r="V164" s="312"/>
      <c r="W164" s="312"/>
      <c r="X164" s="344"/>
    </row>
    <row r="165" spans="1:24" s="355" customFormat="1" ht="14.25" customHeight="1" x14ac:dyDescent="0.25">
      <c r="A165" s="329"/>
      <c r="B165" s="327"/>
      <c r="C165" s="344"/>
      <c r="D165" s="344"/>
      <c r="E165" s="344"/>
      <c r="F165" s="317"/>
      <c r="G165" s="344"/>
      <c r="H165" s="6"/>
      <c r="I165" s="6"/>
      <c r="J165" s="134"/>
      <c r="K165" s="6"/>
      <c r="L165" s="6"/>
      <c r="M165" s="344"/>
      <c r="N165" s="6"/>
      <c r="O165" s="344"/>
      <c r="P165" s="344"/>
      <c r="Q165" s="344"/>
      <c r="R165" s="344"/>
      <c r="S165" s="529"/>
      <c r="T165" s="529"/>
      <c r="U165" s="529"/>
      <c r="V165" s="312"/>
      <c r="W165" s="312"/>
      <c r="X165" s="344"/>
    </row>
    <row r="166" spans="1:24" s="355" customFormat="1" x14ac:dyDescent="0.25">
      <c r="A166" s="330"/>
      <c r="B166" s="331"/>
      <c r="C166" s="344"/>
      <c r="D166" s="344"/>
      <c r="E166" s="344"/>
      <c r="F166" s="332"/>
      <c r="G166" s="344"/>
      <c r="H166" s="6"/>
      <c r="I166" s="6"/>
      <c r="J166" s="6"/>
      <c r="K166" s="6"/>
      <c r="L166" s="6"/>
      <c r="M166" s="344"/>
      <c r="N166" s="134"/>
      <c r="O166" s="353"/>
      <c r="P166" s="356"/>
      <c r="Q166" s="356"/>
      <c r="R166" s="356"/>
      <c r="S166" s="529"/>
      <c r="T166" s="529"/>
      <c r="U166" s="529"/>
      <c r="V166" s="312"/>
      <c r="W166" s="312"/>
      <c r="X166" s="344"/>
    </row>
    <row r="167" spans="1:24" s="355" customFormat="1" x14ac:dyDescent="0.25">
      <c r="A167" s="346"/>
      <c r="B167" s="321"/>
      <c r="C167" s="344"/>
      <c r="D167" s="344"/>
      <c r="E167" s="344"/>
      <c r="F167" s="325"/>
      <c r="G167" s="344"/>
      <c r="H167" s="6"/>
      <c r="I167" s="6"/>
      <c r="J167" s="6"/>
      <c r="K167" s="6"/>
      <c r="L167" s="6"/>
      <c r="M167" s="344"/>
      <c r="N167" s="6"/>
      <c r="O167" s="344"/>
      <c r="P167" s="344"/>
      <c r="Q167" s="344"/>
      <c r="R167" s="344"/>
      <c r="S167" s="312"/>
      <c r="T167" s="312"/>
      <c r="U167" s="312"/>
      <c r="V167" s="312"/>
      <c r="W167" s="312"/>
      <c r="X167" s="344"/>
    </row>
    <row r="168" spans="1:24" s="355" customFormat="1" ht="14.25" customHeight="1" x14ac:dyDescent="0.25">
      <c r="A168" s="329"/>
      <c r="B168" s="327"/>
      <c r="C168" s="344"/>
      <c r="D168" s="344"/>
      <c r="E168" s="344"/>
      <c r="F168" s="317"/>
      <c r="G168" s="322"/>
      <c r="H168" s="6"/>
      <c r="I168" s="6"/>
      <c r="J168" s="134"/>
      <c r="K168" s="6"/>
      <c r="L168" s="6"/>
      <c r="M168" s="344"/>
      <c r="N168" s="6"/>
      <c r="O168" s="344"/>
      <c r="P168" s="344"/>
      <c r="Q168" s="344"/>
      <c r="R168" s="344"/>
      <c r="S168" s="528"/>
      <c r="T168" s="528"/>
      <c r="U168" s="528"/>
      <c r="V168" s="312"/>
      <c r="W168" s="312"/>
      <c r="X168" s="344"/>
    </row>
    <row r="169" spans="1:24" s="355" customFormat="1" x14ac:dyDescent="0.25">
      <c r="A169" s="330"/>
      <c r="B169" s="333"/>
      <c r="C169" s="344"/>
      <c r="D169" s="344"/>
      <c r="E169" s="344"/>
      <c r="F169" s="334"/>
      <c r="G169" s="344"/>
      <c r="H169" s="6"/>
      <c r="I169" s="6"/>
      <c r="J169" s="6"/>
      <c r="K169" s="6"/>
      <c r="L169" s="6"/>
      <c r="M169" s="344"/>
      <c r="N169" s="134"/>
      <c r="O169" s="353"/>
      <c r="P169" s="356"/>
      <c r="Q169" s="356"/>
      <c r="R169" s="356"/>
      <c r="S169" s="528"/>
      <c r="T169" s="528"/>
      <c r="U169" s="528"/>
      <c r="V169" s="312"/>
      <c r="W169" s="312"/>
      <c r="X169" s="344"/>
    </row>
    <row r="170" spans="1:24" s="355" customFormat="1" x14ac:dyDescent="0.25">
      <c r="A170" s="330"/>
      <c r="B170" s="331"/>
      <c r="C170" s="344"/>
      <c r="D170" s="344"/>
      <c r="E170" s="344"/>
      <c r="F170" s="332"/>
      <c r="G170" s="344"/>
      <c r="H170" s="6"/>
      <c r="I170" s="6"/>
      <c r="J170" s="6"/>
      <c r="K170" s="6"/>
      <c r="L170" s="6"/>
      <c r="M170" s="344"/>
      <c r="N170" s="134"/>
      <c r="O170" s="353"/>
      <c r="P170" s="344"/>
      <c r="Q170" s="344"/>
      <c r="R170" s="344"/>
      <c r="S170" s="528"/>
      <c r="T170" s="528"/>
      <c r="U170" s="528"/>
      <c r="V170" s="312"/>
      <c r="W170" s="312"/>
      <c r="X170" s="344"/>
    </row>
    <row r="171" spans="1:24" s="355" customFormat="1" x14ac:dyDescent="0.25">
      <c r="A171" s="346"/>
      <c r="B171" s="321"/>
      <c r="C171" s="344"/>
      <c r="D171" s="344"/>
      <c r="E171" s="344"/>
      <c r="F171" s="325"/>
      <c r="G171" s="344"/>
      <c r="H171" s="6"/>
      <c r="I171" s="6"/>
      <c r="J171" s="6"/>
      <c r="K171" s="6"/>
      <c r="L171" s="6"/>
      <c r="M171" s="344"/>
      <c r="N171" s="6"/>
      <c r="O171" s="344"/>
      <c r="P171" s="344"/>
      <c r="Q171" s="344"/>
      <c r="R171" s="344"/>
      <c r="S171" s="312"/>
      <c r="T171" s="312"/>
      <c r="U171" s="312"/>
      <c r="V171" s="312"/>
      <c r="W171" s="312"/>
      <c r="X171" s="344"/>
    </row>
    <row r="172" spans="1:24" s="355" customFormat="1" ht="14.25" customHeight="1" x14ac:dyDescent="0.25">
      <c r="A172" s="329"/>
      <c r="B172" s="327"/>
      <c r="C172" s="344"/>
      <c r="D172" s="344"/>
      <c r="E172" s="344"/>
      <c r="F172" s="317"/>
      <c r="G172" s="322"/>
      <c r="H172" s="6"/>
      <c r="I172" s="6"/>
      <c r="J172" s="134"/>
      <c r="K172" s="6"/>
      <c r="L172" s="6"/>
      <c r="M172" s="344"/>
      <c r="N172" s="6"/>
      <c r="O172" s="344"/>
      <c r="P172" s="344"/>
      <c r="Q172" s="344"/>
      <c r="R172" s="344"/>
      <c r="S172" s="528"/>
      <c r="T172" s="528"/>
      <c r="U172" s="528"/>
      <c r="V172" s="312"/>
      <c r="W172" s="312"/>
      <c r="X172" s="344"/>
    </row>
    <row r="173" spans="1:24" s="355" customFormat="1" x14ac:dyDescent="0.25">
      <c r="A173" s="330"/>
      <c r="B173" s="333"/>
      <c r="C173" s="344"/>
      <c r="D173" s="344"/>
      <c r="E173" s="344"/>
      <c r="F173" s="334"/>
      <c r="G173" s="344"/>
      <c r="H173" s="6"/>
      <c r="I173" s="6"/>
      <c r="J173" s="6"/>
      <c r="K173" s="6"/>
      <c r="L173" s="6"/>
      <c r="M173" s="344"/>
      <c r="N173" s="134"/>
      <c r="O173" s="353"/>
      <c r="P173" s="356"/>
      <c r="Q173" s="356"/>
      <c r="R173" s="356"/>
      <c r="S173" s="528"/>
      <c r="T173" s="528"/>
      <c r="U173" s="528"/>
      <c r="V173" s="312"/>
      <c r="W173" s="312"/>
      <c r="X173" s="344"/>
    </row>
    <row r="174" spans="1:24" s="355" customFormat="1" x14ac:dyDescent="0.25">
      <c r="A174" s="330"/>
      <c r="B174" s="331"/>
      <c r="C174" s="344"/>
      <c r="D174" s="344"/>
      <c r="E174" s="344"/>
      <c r="F174" s="332"/>
      <c r="G174" s="344"/>
      <c r="H174" s="6"/>
      <c r="I174" s="6"/>
      <c r="J174" s="6"/>
      <c r="K174" s="6"/>
      <c r="L174" s="6"/>
      <c r="M174" s="344"/>
      <c r="N174" s="134"/>
      <c r="O174" s="353"/>
      <c r="P174" s="344"/>
      <c r="Q174" s="344"/>
      <c r="R174" s="344"/>
      <c r="S174" s="528"/>
      <c r="T174" s="528"/>
      <c r="U174" s="528"/>
      <c r="V174" s="312"/>
      <c r="W174" s="312"/>
      <c r="X174" s="344"/>
    </row>
    <row r="175" spans="1:24" s="355" customFormat="1" x14ac:dyDescent="0.25">
      <c r="A175" s="527"/>
      <c r="B175" s="527"/>
      <c r="C175" s="527"/>
      <c r="D175" s="527"/>
      <c r="E175" s="527"/>
      <c r="F175" s="527"/>
      <c r="G175" s="527"/>
      <c r="H175" s="527"/>
      <c r="I175" s="527"/>
      <c r="J175" s="527"/>
      <c r="K175" s="527"/>
      <c r="L175" s="527"/>
      <c r="M175" s="527"/>
      <c r="N175" s="527"/>
      <c r="O175" s="527"/>
      <c r="P175" s="527"/>
      <c r="Q175" s="527"/>
      <c r="R175" s="527"/>
      <c r="S175" s="527"/>
      <c r="T175" s="527"/>
      <c r="U175" s="527"/>
      <c r="V175" s="527"/>
      <c r="W175" s="527"/>
      <c r="X175" s="527"/>
    </row>
    <row r="176" spans="1:24" s="355" customFormat="1" x14ac:dyDescent="0.25">
      <c r="A176" s="342"/>
      <c r="B176" s="327"/>
      <c r="C176" s="344"/>
      <c r="D176" s="344"/>
      <c r="E176" s="344"/>
      <c r="F176" s="317"/>
      <c r="G176" s="322"/>
      <c r="H176" s="6"/>
      <c r="I176" s="6"/>
      <c r="J176" s="134"/>
      <c r="K176" s="6"/>
      <c r="L176" s="6"/>
      <c r="M176" s="344"/>
      <c r="N176" s="6"/>
      <c r="O176" s="344"/>
      <c r="P176" s="344"/>
      <c r="Q176" s="344"/>
      <c r="R176" s="344"/>
      <c r="S176" s="312"/>
      <c r="T176" s="312"/>
      <c r="U176" s="528"/>
      <c r="V176" s="312"/>
      <c r="W176" s="312"/>
      <c r="X176" s="344"/>
    </row>
    <row r="177" spans="1:24" s="355" customFormat="1" x14ac:dyDescent="0.25">
      <c r="A177" s="330"/>
      <c r="B177" s="333"/>
      <c r="C177" s="344"/>
      <c r="D177" s="344"/>
      <c r="E177" s="344"/>
      <c r="F177" s="334"/>
      <c r="G177" s="344"/>
      <c r="H177" s="6"/>
      <c r="I177" s="6"/>
      <c r="J177" s="6"/>
      <c r="K177" s="6"/>
      <c r="L177" s="6"/>
      <c r="M177" s="344"/>
      <c r="N177" s="134"/>
      <c r="O177" s="353"/>
      <c r="P177" s="356"/>
      <c r="Q177" s="356"/>
      <c r="R177" s="356"/>
      <c r="S177" s="312"/>
      <c r="T177" s="312"/>
      <c r="U177" s="528"/>
      <c r="V177" s="312"/>
      <c r="W177" s="312"/>
      <c r="X177" s="344"/>
    </row>
    <row r="178" spans="1:24" s="355" customFormat="1" x14ac:dyDescent="0.25">
      <c r="A178" s="330"/>
      <c r="B178" s="333"/>
      <c r="C178" s="344"/>
      <c r="D178" s="344"/>
      <c r="E178" s="344"/>
      <c r="F178" s="334"/>
      <c r="G178" s="344"/>
      <c r="H178" s="6"/>
      <c r="I178" s="6"/>
      <c r="J178" s="6"/>
      <c r="K178" s="6"/>
      <c r="L178" s="6"/>
      <c r="M178" s="344"/>
      <c r="N178" s="134"/>
      <c r="O178" s="353"/>
      <c r="P178" s="344"/>
      <c r="Q178" s="344"/>
      <c r="R178" s="344"/>
      <c r="S178" s="312"/>
      <c r="T178" s="312"/>
      <c r="U178" s="528"/>
      <c r="V178" s="312"/>
      <c r="W178" s="312"/>
      <c r="X178" s="344"/>
    </row>
    <row r="179" spans="1:24" s="355" customFormat="1" x14ac:dyDescent="0.25">
      <c r="A179" s="330"/>
      <c r="B179" s="321"/>
      <c r="C179" s="344"/>
      <c r="D179" s="344"/>
      <c r="E179" s="344"/>
      <c r="F179" s="325"/>
      <c r="G179" s="344"/>
      <c r="H179" s="6"/>
      <c r="I179" s="6"/>
      <c r="J179" s="6"/>
      <c r="K179" s="6"/>
      <c r="L179" s="6"/>
      <c r="M179" s="344"/>
      <c r="N179" s="6"/>
      <c r="O179" s="344"/>
      <c r="P179" s="344"/>
      <c r="Q179" s="344"/>
      <c r="R179" s="344"/>
      <c r="S179" s="312"/>
      <c r="T179" s="312"/>
      <c r="U179" s="312"/>
      <c r="V179" s="312"/>
      <c r="W179" s="312"/>
      <c r="X179" s="344"/>
    </row>
    <row r="180" spans="1:24" s="355" customFormat="1" ht="14.25" customHeight="1" x14ac:dyDescent="0.25">
      <c r="A180" s="342"/>
      <c r="B180" s="327"/>
      <c r="C180" s="344"/>
      <c r="D180" s="344"/>
      <c r="E180" s="344"/>
      <c r="F180" s="317"/>
      <c r="G180" s="322"/>
      <c r="H180" s="6"/>
      <c r="I180" s="6"/>
      <c r="J180" s="134"/>
      <c r="K180" s="6"/>
      <c r="L180" s="6"/>
      <c r="M180" s="344"/>
      <c r="N180" s="6"/>
      <c r="O180" s="344"/>
      <c r="P180" s="344"/>
      <c r="Q180" s="344"/>
      <c r="R180" s="344"/>
      <c r="S180" s="528"/>
      <c r="T180" s="528"/>
      <c r="U180" s="528"/>
      <c r="V180" s="312"/>
      <c r="W180" s="312"/>
      <c r="X180" s="344"/>
    </row>
    <row r="181" spans="1:24" s="355" customFormat="1" x14ac:dyDescent="0.25">
      <c r="A181" s="330"/>
      <c r="B181" s="333"/>
      <c r="C181" s="344"/>
      <c r="D181" s="344"/>
      <c r="E181" s="344"/>
      <c r="F181" s="334"/>
      <c r="G181" s="344"/>
      <c r="H181" s="6"/>
      <c r="I181" s="6"/>
      <c r="J181" s="6"/>
      <c r="K181" s="6"/>
      <c r="L181" s="6"/>
      <c r="M181" s="344"/>
      <c r="N181" s="134"/>
      <c r="O181" s="353"/>
      <c r="P181" s="356"/>
      <c r="Q181" s="356"/>
      <c r="R181" s="356"/>
      <c r="S181" s="528"/>
      <c r="T181" s="528"/>
      <c r="U181" s="528"/>
      <c r="V181" s="312"/>
      <c r="W181" s="312"/>
      <c r="X181" s="344"/>
    </row>
    <row r="182" spans="1:24" s="355" customFormat="1" x14ac:dyDescent="0.25">
      <c r="A182" s="330"/>
      <c r="B182" s="333"/>
      <c r="C182" s="344"/>
      <c r="D182" s="344"/>
      <c r="E182" s="344"/>
      <c r="F182" s="334"/>
      <c r="G182" s="344"/>
      <c r="H182" s="6"/>
      <c r="I182" s="6"/>
      <c r="J182" s="6"/>
      <c r="K182" s="6"/>
      <c r="L182" s="6"/>
      <c r="M182" s="344"/>
      <c r="N182" s="134"/>
      <c r="O182" s="353"/>
      <c r="P182" s="344"/>
      <c r="Q182" s="344"/>
      <c r="R182" s="344"/>
      <c r="S182" s="528"/>
      <c r="T182" s="528"/>
      <c r="U182" s="528"/>
      <c r="V182" s="312"/>
      <c r="W182" s="312"/>
      <c r="X182" s="344"/>
    </row>
    <row r="183" spans="1:24" s="355" customFormat="1" x14ac:dyDescent="0.25">
      <c r="A183" s="330"/>
      <c r="B183" s="321"/>
      <c r="C183" s="344"/>
      <c r="D183" s="344"/>
      <c r="E183" s="344"/>
      <c r="F183" s="325"/>
      <c r="G183" s="344"/>
      <c r="H183" s="6"/>
      <c r="I183" s="6"/>
      <c r="J183" s="6"/>
      <c r="K183" s="6"/>
      <c r="L183" s="6"/>
      <c r="M183" s="344"/>
      <c r="N183" s="6"/>
      <c r="O183" s="344"/>
      <c r="P183" s="344"/>
      <c r="Q183" s="344"/>
      <c r="R183" s="344"/>
      <c r="S183" s="312"/>
      <c r="T183" s="312"/>
      <c r="U183" s="312"/>
      <c r="V183" s="312"/>
      <c r="W183" s="312"/>
      <c r="X183" s="344"/>
    </row>
    <row r="184" spans="1:24" s="355" customFormat="1" ht="14.25" customHeight="1" x14ac:dyDescent="0.25">
      <c r="A184" s="342"/>
      <c r="B184" s="327"/>
      <c r="C184" s="344"/>
      <c r="D184" s="344"/>
      <c r="E184" s="344"/>
      <c r="F184" s="317"/>
      <c r="G184" s="344"/>
      <c r="H184" s="6"/>
      <c r="I184" s="6"/>
      <c r="J184" s="134"/>
      <c r="K184" s="6"/>
      <c r="L184" s="6"/>
      <c r="M184" s="344"/>
      <c r="N184" s="6"/>
      <c r="O184" s="344"/>
      <c r="P184" s="344"/>
      <c r="Q184" s="344"/>
      <c r="R184" s="344"/>
      <c r="S184" s="529"/>
      <c r="T184" s="529"/>
      <c r="U184" s="529"/>
      <c r="V184" s="312"/>
      <c r="W184" s="312"/>
      <c r="X184" s="344"/>
    </row>
    <row r="185" spans="1:24" s="355" customFormat="1" x14ac:dyDescent="0.25">
      <c r="A185" s="343"/>
      <c r="B185" s="333"/>
      <c r="C185" s="344"/>
      <c r="D185" s="344"/>
      <c r="E185" s="344"/>
      <c r="F185" s="334"/>
      <c r="G185" s="344"/>
      <c r="H185" s="6"/>
      <c r="I185" s="6"/>
      <c r="J185" s="6"/>
      <c r="K185" s="6"/>
      <c r="L185" s="6"/>
      <c r="M185" s="344"/>
      <c r="N185" s="134"/>
      <c r="O185" s="353"/>
      <c r="P185" s="356"/>
      <c r="Q185" s="356"/>
      <c r="R185" s="356"/>
      <c r="S185" s="529"/>
      <c r="T185" s="529"/>
      <c r="U185" s="529"/>
      <c r="V185" s="312"/>
      <c r="W185" s="312"/>
      <c r="X185" s="344"/>
    </row>
    <row r="186" spans="1:24" s="355" customFormat="1" x14ac:dyDescent="0.25">
      <c r="A186" s="330"/>
      <c r="B186" s="321"/>
      <c r="C186" s="344"/>
      <c r="D186" s="344"/>
      <c r="E186" s="344"/>
      <c r="F186" s="325"/>
      <c r="G186" s="344"/>
      <c r="H186" s="6"/>
      <c r="I186" s="6"/>
      <c r="J186" s="6"/>
      <c r="K186" s="6"/>
      <c r="L186" s="6"/>
      <c r="M186" s="344"/>
      <c r="N186" s="6"/>
      <c r="O186" s="344"/>
      <c r="P186" s="344"/>
      <c r="Q186" s="344"/>
      <c r="R186" s="344"/>
      <c r="S186" s="312"/>
      <c r="T186" s="312"/>
      <c r="U186" s="312"/>
      <c r="V186" s="312"/>
      <c r="W186" s="312"/>
      <c r="X186" s="344"/>
    </row>
    <row r="187" spans="1:24" s="355" customFormat="1" ht="14.25" customHeight="1" x14ac:dyDescent="0.25">
      <c r="A187" s="342"/>
      <c r="B187" s="327"/>
      <c r="C187" s="344"/>
      <c r="D187" s="344"/>
      <c r="E187" s="344"/>
      <c r="F187" s="317"/>
      <c r="G187" s="322"/>
      <c r="H187" s="6"/>
      <c r="I187" s="6"/>
      <c r="J187" s="134"/>
      <c r="K187" s="6"/>
      <c r="L187" s="6"/>
      <c r="M187" s="344"/>
      <c r="N187" s="6"/>
      <c r="O187" s="344"/>
      <c r="P187" s="344"/>
      <c r="Q187" s="344"/>
      <c r="R187" s="344"/>
      <c r="S187" s="528"/>
      <c r="T187" s="528"/>
      <c r="U187" s="528"/>
      <c r="V187" s="312"/>
      <c r="W187" s="312"/>
      <c r="X187" s="528"/>
    </row>
    <row r="188" spans="1:24" s="355" customFormat="1" x14ac:dyDescent="0.25">
      <c r="A188" s="330"/>
      <c r="B188" s="333"/>
      <c r="C188" s="344"/>
      <c r="D188" s="344"/>
      <c r="E188" s="344"/>
      <c r="F188" s="334"/>
      <c r="G188" s="344"/>
      <c r="H188" s="6"/>
      <c r="I188" s="6"/>
      <c r="J188" s="6"/>
      <c r="K188" s="6"/>
      <c r="L188" s="6"/>
      <c r="M188" s="344"/>
      <c r="N188" s="134"/>
      <c r="O188" s="353"/>
      <c r="P188" s="344"/>
      <c r="Q188" s="344"/>
      <c r="R188" s="344"/>
      <c r="S188" s="528"/>
      <c r="T188" s="528"/>
      <c r="U188" s="528"/>
      <c r="V188" s="312"/>
      <c r="W188" s="312"/>
      <c r="X188" s="528"/>
    </row>
    <row r="189" spans="1:24" s="355" customFormat="1" x14ac:dyDescent="0.25">
      <c r="A189" s="330"/>
      <c r="B189" s="333"/>
      <c r="C189" s="344"/>
      <c r="D189" s="344"/>
      <c r="E189" s="344"/>
      <c r="F189" s="334"/>
      <c r="G189" s="344"/>
      <c r="H189" s="6"/>
      <c r="I189" s="6"/>
      <c r="J189" s="6"/>
      <c r="K189" s="6"/>
      <c r="L189" s="6"/>
      <c r="M189" s="344"/>
      <c r="N189" s="134"/>
      <c r="O189" s="353"/>
      <c r="P189" s="356"/>
      <c r="Q189" s="356"/>
      <c r="R189" s="356"/>
      <c r="S189" s="528"/>
      <c r="T189" s="528"/>
      <c r="U189" s="528"/>
      <c r="V189" s="312"/>
      <c r="W189" s="312"/>
      <c r="X189" s="528"/>
    </row>
    <row r="190" spans="1:24" s="355" customFormat="1" x14ac:dyDescent="0.25">
      <c r="A190" s="330"/>
      <c r="B190" s="321"/>
      <c r="C190" s="344"/>
      <c r="D190" s="344"/>
      <c r="E190" s="344"/>
      <c r="F190" s="325"/>
      <c r="G190" s="344"/>
      <c r="H190" s="6"/>
      <c r="I190" s="6"/>
      <c r="J190" s="6"/>
      <c r="K190" s="6"/>
      <c r="L190" s="6"/>
      <c r="M190" s="344"/>
      <c r="N190" s="6"/>
      <c r="O190" s="344"/>
      <c r="P190" s="344"/>
      <c r="Q190" s="344"/>
      <c r="R190" s="344"/>
      <c r="S190" s="312"/>
      <c r="T190" s="312"/>
      <c r="U190" s="312"/>
      <c r="V190" s="312"/>
      <c r="W190" s="312"/>
      <c r="X190" s="344"/>
    </row>
    <row r="191" spans="1:24" s="355" customFormat="1" ht="14.25" customHeight="1" x14ac:dyDescent="0.25">
      <c r="A191" s="342"/>
      <c r="B191" s="327"/>
      <c r="C191" s="344"/>
      <c r="D191" s="344"/>
      <c r="E191" s="344"/>
      <c r="F191" s="317"/>
      <c r="G191" s="322"/>
      <c r="H191" s="6"/>
      <c r="I191" s="6"/>
      <c r="J191" s="134"/>
      <c r="K191" s="6"/>
      <c r="L191" s="6"/>
      <c r="M191" s="344"/>
      <c r="N191" s="6"/>
      <c r="O191" s="344"/>
      <c r="P191" s="344"/>
      <c r="Q191" s="344"/>
      <c r="R191" s="344"/>
      <c r="S191" s="528"/>
      <c r="T191" s="528"/>
      <c r="U191" s="528"/>
      <c r="V191" s="312"/>
      <c r="W191" s="312"/>
      <c r="X191" s="344"/>
    </row>
    <row r="192" spans="1:24" s="355" customFormat="1" x14ac:dyDescent="0.25">
      <c r="A192" s="330"/>
      <c r="B192" s="333"/>
      <c r="C192" s="344"/>
      <c r="D192" s="344"/>
      <c r="E192" s="344"/>
      <c r="F192" s="334"/>
      <c r="G192" s="344"/>
      <c r="H192" s="6"/>
      <c r="I192" s="6"/>
      <c r="J192" s="6"/>
      <c r="K192" s="6"/>
      <c r="L192" s="6"/>
      <c r="M192" s="344"/>
      <c r="N192" s="134"/>
      <c r="O192" s="353"/>
      <c r="P192" s="356"/>
      <c r="Q192" s="356"/>
      <c r="R192" s="356"/>
      <c r="S192" s="528"/>
      <c r="T192" s="528"/>
      <c r="U192" s="528"/>
      <c r="V192" s="312"/>
      <c r="W192" s="312"/>
      <c r="X192" s="344"/>
    </row>
    <row r="193" spans="1:24" s="355" customFormat="1" x14ac:dyDescent="0.25">
      <c r="A193" s="330"/>
      <c r="B193" s="333"/>
      <c r="C193" s="344"/>
      <c r="D193" s="344"/>
      <c r="E193" s="344"/>
      <c r="F193" s="334"/>
      <c r="G193" s="344"/>
      <c r="H193" s="6"/>
      <c r="I193" s="6"/>
      <c r="J193" s="6"/>
      <c r="K193" s="6"/>
      <c r="L193" s="6"/>
      <c r="M193" s="344"/>
      <c r="N193" s="134"/>
      <c r="O193" s="353"/>
      <c r="P193" s="344"/>
      <c r="Q193" s="344"/>
      <c r="R193" s="344"/>
      <c r="S193" s="528"/>
      <c r="T193" s="528"/>
      <c r="U193" s="528"/>
      <c r="V193" s="312"/>
      <c r="W193" s="312"/>
      <c r="X193" s="344"/>
    </row>
    <row r="194" spans="1:24" s="355" customFormat="1" x14ac:dyDescent="0.25">
      <c r="A194" s="330"/>
      <c r="B194" s="321"/>
      <c r="C194" s="344"/>
      <c r="D194" s="344"/>
      <c r="E194" s="344"/>
      <c r="F194" s="325"/>
      <c r="G194" s="344"/>
      <c r="H194" s="6"/>
      <c r="I194" s="6"/>
      <c r="J194" s="6"/>
      <c r="K194" s="6"/>
      <c r="L194" s="6"/>
      <c r="M194" s="344"/>
      <c r="N194" s="6"/>
      <c r="O194" s="344"/>
      <c r="P194" s="344"/>
      <c r="Q194" s="344"/>
      <c r="R194" s="344"/>
      <c r="S194" s="312"/>
      <c r="T194" s="312"/>
      <c r="U194" s="312"/>
      <c r="V194" s="312"/>
      <c r="W194" s="312"/>
      <c r="X194" s="344"/>
    </row>
    <row r="195" spans="1:24" s="355" customFormat="1" ht="14.25" customHeight="1" x14ac:dyDescent="0.25">
      <c r="A195" s="342"/>
      <c r="B195" s="327"/>
      <c r="C195" s="344"/>
      <c r="D195" s="344"/>
      <c r="E195" s="344"/>
      <c r="F195" s="317"/>
      <c r="G195" s="322"/>
      <c r="H195" s="6"/>
      <c r="I195" s="6"/>
      <c r="J195" s="134"/>
      <c r="K195" s="6"/>
      <c r="L195" s="6"/>
      <c r="M195" s="344"/>
      <c r="N195" s="6"/>
      <c r="O195" s="344"/>
      <c r="P195" s="344"/>
      <c r="Q195" s="344"/>
      <c r="R195" s="344"/>
      <c r="S195" s="528"/>
      <c r="T195" s="528"/>
      <c r="U195" s="528"/>
      <c r="V195" s="312"/>
      <c r="W195" s="312"/>
      <c r="X195" s="344"/>
    </row>
    <row r="196" spans="1:24" s="355" customFormat="1" x14ac:dyDescent="0.25">
      <c r="A196" s="343"/>
      <c r="B196" s="333"/>
      <c r="C196" s="344"/>
      <c r="D196" s="344"/>
      <c r="E196" s="344"/>
      <c r="F196" s="334"/>
      <c r="G196" s="344"/>
      <c r="H196" s="6"/>
      <c r="I196" s="6"/>
      <c r="J196" s="6"/>
      <c r="K196" s="6"/>
      <c r="L196" s="6"/>
      <c r="M196" s="344"/>
      <c r="N196" s="134"/>
      <c r="O196" s="367"/>
      <c r="P196" s="356"/>
      <c r="Q196" s="356"/>
      <c r="R196" s="356"/>
      <c r="S196" s="528"/>
      <c r="T196" s="528"/>
      <c r="U196" s="528"/>
      <c r="V196" s="312"/>
      <c r="W196" s="312"/>
      <c r="X196" s="344"/>
    </row>
    <row r="197" spans="1:24" s="355" customFormat="1" ht="15" x14ac:dyDescent="0.25">
      <c r="A197" s="330"/>
      <c r="B197" s="366"/>
      <c r="C197" s="344"/>
      <c r="D197" s="344"/>
      <c r="E197" s="344"/>
      <c r="F197" s="334"/>
      <c r="G197" s="344"/>
      <c r="H197" s="6"/>
      <c r="I197" s="6"/>
      <c r="J197" s="6"/>
      <c r="K197" s="6"/>
      <c r="L197" s="6"/>
      <c r="M197" s="344"/>
      <c r="N197" s="134"/>
      <c r="O197" s="367"/>
      <c r="P197" s="344"/>
      <c r="Q197" s="344"/>
      <c r="R197" s="344"/>
      <c r="S197" s="528"/>
      <c r="T197" s="528"/>
      <c r="U197" s="528"/>
      <c r="V197" s="312"/>
      <c r="W197" s="312"/>
      <c r="X197" s="344"/>
    </row>
    <row r="198" spans="1:24" s="355" customFormat="1" x14ac:dyDescent="0.25">
      <c r="A198" s="346"/>
      <c r="B198" s="321"/>
      <c r="C198" s="344"/>
      <c r="D198" s="344"/>
      <c r="E198" s="344"/>
      <c r="F198" s="325"/>
      <c r="G198" s="344"/>
      <c r="H198" s="6"/>
      <c r="I198" s="6"/>
      <c r="J198" s="6"/>
      <c r="K198" s="6"/>
      <c r="L198" s="6"/>
      <c r="M198" s="344"/>
      <c r="N198" s="6"/>
      <c r="O198" s="344"/>
      <c r="P198" s="344"/>
      <c r="Q198" s="344"/>
      <c r="R198" s="344"/>
      <c r="S198" s="312"/>
      <c r="T198" s="312"/>
      <c r="U198" s="312"/>
      <c r="V198" s="312"/>
      <c r="W198" s="312"/>
      <c r="X198" s="344"/>
    </row>
    <row r="199" spans="1:24" s="355" customFormat="1" x14ac:dyDescent="0.25">
      <c r="A199" s="365"/>
      <c r="B199" s="345"/>
      <c r="C199" s="344"/>
      <c r="D199" s="344"/>
      <c r="E199" s="344"/>
      <c r="F199" s="317"/>
      <c r="G199" s="322"/>
      <c r="H199" s="6"/>
      <c r="I199" s="6"/>
      <c r="J199" s="134"/>
      <c r="K199" s="6"/>
      <c r="L199" s="6"/>
      <c r="M199" s="344"/>
      <c r="N199" s="6"/>
      <c r="O199" s="344"/>
      <c r="P199" s="344"/>
      <c r="Q199" s="344"/>
      <c r="R199" s="344"/>
      <c r="S199" s="528"/>
      <c r="T199" s="528"/>
      <c r="U199" s="528"/>
      <c r="V199" s="312"/>
      <c r="W199" s="312"/>
      <c r="X199" s="528"/>
    </row>
    <row r="200" spans="1:24" s="355" customFormat="1" x14ac:dyDescent="0.25">
      <c r="A200" s="346"/>
      <c r="B200" s="321"/>
      <c r="C200" s="344"/>
      <c r="D200" s="344"/>
      <c r="E200" s="344"/>
      <c r="F200" s="325"/>
      <c r="G200" s="344"/>
      <c r="H200" s="6"/>
      <c r="I200" s="6"/>
      <c r="J200" s="6"/>
      <c r="K200" s="6"/>
      <c r="L200" s="6"/>
      <c r="M200" s="344"/>
      <c r="N200" s="134"/>
      <c r="O200" s="353"/>
      <c r="P200" s="356"/>
      <c r="Q200" s="356"/>
      <c r="R200" s="356"/>
      <c r="S200" s="528"/>
      <c r="T200" s="528"/>
      <c r="U200" s="528"/>
      <c r="V200" s="312"/>
      <c r="W200" s="312"/>
      <c r="X200" s="528"/>
    </row>
    <row r="201" spans="1:24" s="355" customFormat="1" x14ac:dyDescent="0.25">
      <c r="A201" s="346"/>
      <c r="B201" s="321"/>
      <c r="C201" s="344"/>
      <c r="D201" s="344"/>
      <c r="E201" s="344"/>
      <c r="F201" s="325"/>
      <c r="G201" s="344"/>
      <c r="H201" s="6"/>
      <c r="I201" s="6"/>
      <c r="J201" s="6"/>
      <c r="K201" s="6"/>
      <c r="L201" s="6"/>
      <c r="M201" s="344"/>
      <c r="N201" s="134"/>
      <c r="O201" s="353"/>
      <c r="P201" s="344"/>
      <c r="Q201" s="344"/>
      <c r="R201" s="344"/>
      <c r="S201" s="528"/>
      <c r="T201" s="528"/>
      <c r="U201" s="528"/>
      <c r="V201" s="312"/>
      <c r="W201" s="312"/>
      <c r="X201" s="528"/>
    </row>
    <row r="202" spans="1:24" s="355" customFormat="1" x14ac:dyDescent="0.25">
      <c r="A202" s="346"/>
      <c r="B202" s="327"/>
      <c r="C202" s="344"/>
      <c r="D202" s="344"/>
      <c r="E202" s="344"/>
      <c r="F202" s="317"/>
      <c r="G202" s="344"/>
      <c r="H202" s="6"/>
      <c r="I202" s="6"/>
      <c r="J202" s="134"/>
      <c r="K202" s="6"/>
      <c r="L202" s="6"/>
      <c r="M202" s="344"/>
      <c r="N202" s="6"/>
      <c r="O202" s="344"/>
      <c r="P202" s="344"/>
      <c r="Q202" s="344"/>
      <c r="R202" s="344"/>
      <c r="S202" s="528"/>
      <c r="T202" s="528"/>
      <c r="U202" s="528"/>
      <c r="V202" s="312"/>
      <c r="W202" s="312"/>
      <c r="X202" s="344"/>
    </row>
    <row r="203" spans="1:24" s="355" customFormat="1" x14ac:dyDescent="0.25">
      <c r="A203" s="346"/>
      <c r="B203" s="321"/>
      <c r="C203" s="344"/>
      <c r="D203" s="344"/>
      <c r="E203" s="344"/>
      <c r="F203" s="325"/>
      <c r="G203" s="344"/>
      <c r="H203" s="6"/>
      <c r="I203" s="6"/>
      <c r="J203" s="6"/>
      <c r="K203" s="6"/>
      <c r="L203" s="6"/>
      <c r="M203" s="344"/>
      <c r="N203" s="134"/>
      <c r="O203" s="353"/>
      <c r="P203" s="356"/>
      <c r="Q203" s="356"/>
      <c r="R203" s="356"/>
      <c r="S203" s="528"/>
      <c r="T203" s="528"/>
      <c r="U203" s="528"/>
      <c r="V203" s="312"/>
      <c r="W203" s="312"/>
      <c r="X203" s="344"/>
    </row>
    <row r="204" spans="1:24" s="355" customFormat="1" x14ac:dyDescent="0.25">
      <c r="A204" s="527"/>
      <c r="B204" s="527"/>
      <c r="C204" s="527"/>
      <c r="D204" s="527"/>
      <c r="E204" s="527"/>
      <c r="F204" s="527"/>
      <c r="G204" s="527"/>
      <c r="H204" s="527"/>
      <c r="I204" s="527"/>
      <c r="J204" s="527"/>
      <c r="K204" s="527"/>
      <c r="L204" s="527"/>
      <c r="M204" s="527"/>
      <c r="N204" s="527"/>
      <c r="O204" s="527"/>
      <c r="P204" s="527"/>
      <c r="Q204" s="527"/>
      <c r="R204" s="527"/>
      <c r="S204" s="527"/>
      <c r="T204" s="527"/>
      <c r="U204" s="527"/>
      <c r="V204" s="527"/>
      <c r="W204" s="527"/>
      <c r="X204" s="527"/>
    </row>
    <row r="205" spans="1:24" s="355" customFormat="1" ht="14.25" customHeight="1" x14ac:dyDescent="0.25">
      <c r="A205" s="347"/>
      <c r="B205" s="327"/>
      <c r="C205" s="344"/>
      <c r="D205" s="344"/>
      <c r="E205" s="344"/>
      <c r="F205" s="317"/>
      <c r="G205" s="322"/>
      <c r="H205" s="6"/>
      <c r="I205" s="6"/>
      <c r="J205" s="134"/>
      <c r="K205" s="6"/>
      <c r="L205" s="6"/>
      <c r="M205" s="344"/>
      <c r="N205" s="6"/>
      <c r="O205" s="344"/>
      <c r="P205" s="344"/>
      <c r="Q205" s="344"/>
      <c r="R205" s="344"/>
      <c r="S205" s="528"/>
      <c r="T205" s="528"/>
      <c r="U205" s="528"/>
      <c r="V205" s="312"/>
      <c r="W205" s="312"/>
      <c r="X205" s="344"/>
    </row>
    <row r="206" spans="1:24" s="355" customFormat="1" x14ac:dyDescent="0.25">
      <c r="A206" s="348"/>
      <c r="B206" s="349"/>
      <c r="C206" s="344"/>
      <c r="D206" s="344"/>
      <c r="E206" s="344"/>
      <c r="F206" s="350"/>
      <c r="G206" s="344"/>
      <c r="H206" s="6"/>
      <c r="I206" s="6"/>
      <c r="J206" s="6"/>
      <c r="K206" s="6"/>
      <c r="L206" s="6"/>
      <c r="M206" s="344"/>
      <c r="N206" s="134"/>
      <c r="O206" s="353"/>
      <c r="P206" s="356"/>
      <c r="Q206" s="356"/>
      <c r="R206" s="356"/>
      <c r="S206" s="528"/>
      <c r="T206" s="528"/>
      <c r="U206" s="528"/>
      <c r="V206" s="312"/>
      <c r="W206" s="312"/>
      <c r="X206" s="344"/>
    </row>
    <row r="207" spans="1:24" s="355" customFormat="1" x14ac:dyDescent="0.25">
      <c r="A207" s="348"/>
      <c r="B207" s="349"/>
      <c r="C207" s="344"/>
      <c r="D207" s="344"/>
      <c r="E207" s="344"/>
      <c r="F207" s="350"/>
      <c r="G207" s="344"/>
      <c r="H207" s="6"/>
      <c r="I207" s="6"/>
      <c r="J207" s="6"/>
      <c r="K207" s="6"/>
      <c r="L207" s="6"/>
      <c r="M207" s="344"/>
      <c r="N207" s="134"/>
      <c r="O207" s="353"/>
      <c r="P207" s="344"/>
      <c r="Q207" s="344"/>
      <c r="R207" s="344"/>
      <c r="S207" s="528"/>
      <c r="T207" s="528"/>
      <c r="U207" s="528"/>
      <c r="V207" s="312"/>
      <c r="W207" s="312"/>
      <c r="X207" s="344"/>
    </row>
    <row r="208" spans="1:24" s="355" customFormat="1" x14ac:dyDescent="0.25">
      <c r="A208" s="346"/>
      <c r="B208" s="321"/>
      <c r="C208" s="344"/>
      <c r="D208" s="344"/>
      <c r="E208" s="344"/>
      <c r="F208" s="325"/>
      <c r="G208" s="344"/>
      <c r="H208" s="6"/>
      <c r="I208" s="6"/>
      <c r="J208" s="6"/>
      <c r="K208" s="6"/>
      <c r="L208" s="6"/>
      <c r="M208" s="344"/>
      <c r="N208" s="6"/>
      <c r="O208" s="344"/>
      <c r="P208" s="344"/>
      <c r="Q208" s="344"/>
      <c r="R208" s="344"/>
      <c r="S208" s="312"/>
      <c r="T208" s="312"/>
      <c r="U208" s="312"/>
      <c r="V208" s="312"/>
      <c r="W208" s="312"/>
      <c r="X208" s="344"/>
    </row>
    <row r="209" spans="1:24" s="355" customFormat="1" ht="14.25" customHeight="1" x14ac:dyDescent="0.25">
      <c r="A209" s="351"/>
      <c r="B209" s="327"/>
      <c r="C209" s="344"/>
      <c r="D209" s="344"/>
      <c r="E209" s="344"/>
      <c r="F209" s="317"/>
      <c r="G209" s="322"/>
      <c r="H209" s="6"/>
      <c r="I209" s="6"/>
      <c r="J209" s="134"/>
      <c r="K209" s="6"/>
      <c r="L209" s="6"/>
      <c r="M209" s="344"/>
      <c r="N209" s="6"/>
      <c r="O209" s="344"/>
      <c r="P209" s="344"/>
      <c r="Q209" s="344"/>
      <c r="R209" s="344"/>
      <c r="S209" s="528"/>
      <c r="T209" s="528"/>
      <c r="U209" s="528"/>
      <c r="V209" s="312"/>
      <c r="W209" s="312"/>
      <c r="X209" s="528"/>
    </row>
    <row r="210" spans="1:24" s="355" customFormat="1" x14ac:dyDescent="0.25">
      <c r="A210" s="346"/>
      <c r="B210" s="321"/>
      <c r="C210" s="344"/>
      <c r="D210" s="344"/>
      <c r="E210" s="344"/>
      <c r="F210" s="325"/>
      <c r="G210" s="344"/>
      <c r="H210" s="6"/>
      <c r="I210" s="6"/>
      <c r="J210" s="6"/>
      <c r="K210" s="6"/>
      <c r="L210" s="6"/>
      <c r="M210" s="344"/>
      <c r="N210" s="134"/>
      <c r="O210" s="353"/>
      <c r="P210" s="356"/>
      <c r="Q210" s="356"/>
      <c r="R210" s="356"/>
      <c r="S210" s="528"/>
      <c r="T210" s="528"/>
      <c r="U210" s="528"/>
      <c r="V210" s="312"/>
      <c r="W210" s="312"/>
      <c r="X210" s="528"/>
    </row>
    <row r="211" spans="1:24" s="355" customFormat="1" x14ac:dyDescent="0.25">
      <c r="A211" s="346"/>
      <c r="B211" s="321"/>
      <c r="C211" s="344"/>
      <c r="D211" s="344"/>
      <c r="E211" s="344"/>
      <c r="F211" s="325"/>
      <c r="G211" s="344"/>
      <c r="H211" s="6"/>
      <c r="I211" s="6"/>
      <c r="J211" s="6"/>
      <c r="K211" s="6"/>
      <c r="L211" s="6"/>
      <c r="M211" s="344"/>
      <c r="N211" s="134"/>
      <c r="O211" s="353"/>
      <c r="P211" s="344"/>
      <c r="Q211" s="344"/>
      <c r="R211" s="344"/>
      <c r="S211" s="528"/>
      <c r="T211" s="528"/>
      <c r="U211" s="528"/>
      <c r="V211" s="312"/>
      <c r="W211" s="312"/>
      <c r="X211" s="528"/>
    </row>
    <row r="212" spans="1:24" s="355" customFormat="1" x14ac:dyDescent="0.25">
      <c r="A212" s="346"/>
      <c r="B212" s="321"/>
      <c r="C212" s="344"/>
      <c r="D212" s="344"/>
      <c r="E212" s="344"/>
      <c r="F212" s="325"/>
      <c r="G212" s="344"/>
      <c r="H212" s="6"/>
      <c r="I212" s="6"/>
      <c r="J212" s="6"/>
      <c r="K212" s="6"/>
      <c r="L212" s="6"/>
      <c r="M212" s="344"/>
      <c r="N212" s="6"/>
      <c r="O212" s="344"/>
      <c r="P212" s="344"/>
      <c r="Q212" s="344"/>
      <c r="R212" s="344"/>
      <c r="S212" s="312"/>
      <c r="T212" s="312"/>
      <c r="U212" s="312"/>
      <c r="V212" s="312"/>
      <c r="W212" s="312"/>
      <c r="X212" s="344"/>
    </row>
    <row r="213" spans="1:24" s="355" customFormat="1" x14ac:dyDescent="0.25">
      <c r="A213" s="351"/>
      <c r="B213" s="327"/>
      <c r="C213" s="344"/>
      <c r="D213" s="344"/>
      <c r="E213" s="344"/>
      <c r="F213" s="317"/>
      <c r="G213" s="322"/>
      <c r="H213" s="6"/>
      <c r="I213" s="6"/>
      <c r="J213" s="134"/>
      <c r="K213" s="6"/>
      <c r="L213" s="6"/>
      <c r="M213" s="344"/>
      <c r="N213" s="6"/>
      <c r="O213" s="344"/>
      <c r="P213" s="344"/>
      <c r="Q213" s="344"/>
      <c r="R213" s="344"/>
      <c r="S213" s="528"/>
      <c r="T213" s="528"/>
      <c r="U213" s="528"/>
      <c r="V213" s="312"/>
      <c r="W213" s="312"/>
      <c r="X213" s="344"/>
    </row>
    <row r="214" spans="1:24" s="355" customFormat="1" x14ac:dyDescent="0.25">
      <c r="A214" s="346"/>
      <c r="B214" s="333"/>
      <c r="C214" s="344"/>
      <c r="D214" s="344"/>
      <c r="E214" s="344"/>
      <c r="F214" s="334"/>
      <c r="G214" s="344"/>
      <c r="H214" s="6"/>
      <c r="I214" s="6"/>
      <c r="J214" s="6"/>
      <c r="K214" s="6"/>
      <c r="L214" s="6"/>
      <c r="M214" s="344"/>
      <c r="N214" s="134"/>
      <c r="O214" s="353"/>
      <c r="P214" s="356"/>
      <c r="Q214" s="356"/>
      <c r="R214" s="356"/>
      <c r="S214" s="528"/>
      <c r="T214" s="528"/>
      <c r="U214" s="528"/>
      <c r="V214" s="312"/>
      <c r="W214" s="312"/>
      <c r="X214" s="344"/>
    </row>
    <row r="215" spans="1:24" s="355" customFormat="1" x14ac:dyDescent="0.25">
      <c r="A215" s="346"/>
      <c r="B215" s="331"/>
      <c r="C215" s="344"/>
      <c r="D215" s="344"/>
      <c r="E215" s="344"/>
      <c r="F215" s="332"/>
      <c r="G215" s="344"/>
      <c r="H215" s="6"/>
      <c r="I215" s="6"/>
      <c r="J215" s="6"/>
      <c r="K215" s="6"/>
      <c r="L215" s="6"/>
      <c r="M215" s="344"/>
      <c r="N215" s="134"/>
      <c r="O215" s="353"/>
      <c r="P215" s="344"/>
      <c r="Q215" s="344"/>
      <c r="R215" s="344"/>
      <c r="S215" s="528"/>
      <c r="T215" s="528"/>
      <c r="U215" s="528"/>
      <c r="V215" s="312"/>
      <c r="W215" s="312"/>
      <c r="X215" s="344"/>
    </row>
    <row r="216" spans="1:24" s="355" customFormat="1" x14ac:dyDescent="0.25">
      <c r="A216" s="346"/>
      <c r="B216" s="321"/>
      <c r="C216" s="344"/>
      <c r="D216" s="344"/>
      <c r="E216" s="344"/>
      <c r="F216" s="325"/>
      <c r="G216" s="344"/>
      <c r="H216" s="6"/>
      <c r="I216" s="6"/>
      <c r="J216" s="6"/>
      <c r="K216" s="6"/>
      <c r="L216" s="6"/>
      <c r="M216" s="344"/>
      <c r="N216" s="6"/>
      <c r="O216" s="344"/>
      <c r="P216" s="344"/>
      <c r="Q216" s="344"/>
      <c r="R216" s="344"/>
      <c r="S216" s="312"/>
      <c r="T216" s="312"/>
      <c r="U216" s="312"/>
      <c r="V216" s="312"/>
      <c r="W216" s="312"/>
      <c r="X216" s="344"/>
    </row>
    <row r="217" spans="1:24" s="355" customFormat="1" ht="14.25" customHeight="1" x14ac:dyDescent="0.25">
      <c r="A217" s="351"/>
      <c r="B217" s="327"/>
      <c r="C217" s="344"/>
      <c r="D217" s="344"/>
      <c r="E217" s="344"/>
      <c r="F217" s="317"/>
      <c r="G217" s="322"/>
      <c r="H217" s="6"/>
      <c r="I217" s="6"/>
      <c r="J217" s="134"/>
      <c r="K217" s="6"/>
      <c r="L217" s="6"/>
      <c r="M217" s="344"/>
      <c r="N217" s="6"/>
      <c r="O217" s="344"/>
      <c r="P217" s="344"/>
      <c r="Q217" s="344"/>
      <c r="R217" s="344"/>
      <c r="S217" s="528"/>
      <c r="T217" s="528"/>
      <c r="U217" s="528"/>
      <c r="V217" s="312"/>
      <c r="W217" s="312"/>
      <c r="X217" s="344"/>
    </row>
    <row r="218" spans="1:24" s="355" customFormat="1" x14ac:dyDescent="0.25">
      <c r="A218" s="346"/>
      <c r="B218" s="333"/>
      <c r="C218" s="344"/>
      <c r="D218" s="344"/>
      <c r="E218" s="344"/>
      <c r="F218" s="334"/>
      <c r="G218" s="344"/>
      <c r="H218" s="6"/>
      <c r="I218" s="6"/>
      <c r="J218" s="6"/>
      <c r="K218" s="6"/>
      <c r="L218" s="6"/>
      <c r="M218" s="344"/>
      <c r="N218" s="134"/>
      <c r="O218" s="353"/>
      <c r="P218" s="356"/>
      <c r="Q218" s="356"/>
      <c r="R218" s="356"/>
      <c r="S218" s="528"/>
      <c r="T218" s="528"/>
      <c r="U218" s="528"/>
      <c r="V218" s="312"/>
      <c r="W218" s="312"/>
      <c r="X218" s="344"/>
    </row>
    <row r="219" spans="1:24" s="355" customFormat="1" x14ac:dyDescent="0.25">
      <c r="A219" s="346"/>
      <c r="B219" s="331"/>
      <c r="C219" s="344"/>
      <c r="D219" s="344"/>
      <c r="E219" s="344"/>
      <c r="F219" s="332"/>
      <c r="G219" s="344"/>
      <c r="H219" s="6"/>
      <c r="I219" s="6"/>
      <c r="J219" s="6"/>
      <c r="K219" s="6"/>
      <c r="L219" s="6"/>
      <c r="M219" s="344"/>
      <c r="N219" s="134"/>
      <c r="O219" s="353"/>
      <c r="P219" s="344"/>
      <c r="Q219" s="344"/>
      <c r="R219" s="344"/>
      <c r="S219" s="528"/>
      <c r="T219" s="528"/>
      <c r="U219" s="528"/>
      <c r="V219" s="312"/>
      <c r="W219" s="312"/>
      <c r="X219" s="344"/>
    </row>
    <row r="220" spans="1:24" s="355" customFormat="1" x14ac:dyDescent="0.25">
      <c r="A220" s="527"/>
      <c r="B220" s="527"/>
      <c r="C220" s="527"/>
      <c r="D220" s="527"/>
      <c r="E220" s="527"/>
      <c r="F220" s="527"/>
      <c r="G220" s="527"/>
      <c r="H220" s="527"/>
      <c r="I220" s="527"/>
      <c r="J220" s="527"/>
      <c r="K220" s="527"/>
      <c r="L220" s="527"/>
      <c r="M220" s="527"/>
      <c r="N220" s="527"/>
      <c r="O220" s="527"/>
      <c r="P220" s="527"/>
      <c r="Q220" s="527"/>
      <c r="R220" s="527"/>
      <c r="S220" s="527"/>
      <c r="T220" s="527"/>
      <c r="U220" s="527"/>
      <c r="V220" s="527"/>
      <c r="W220" s="527"/>
      <c r="X220" s="527"/>
    </row>
    <row r="221" spans="1:24" s="355" customFormat="1" x14ac:dyDescent="0.25">
      <c r="A221" s="336"/>
      <c r="B221" s="327"/>
      <c r="C221" s="344"/>
      <c r="D221" s="344"/>
      <c r="E221" s="344"/>
      <c r="F221" s="317"/>
      <c r="G221" s="322"/>
      <c r="H221" s="6"/>
      <c r="I221" s="6"/>
      <c r="J221" s="134"/>
      <c r="K221" s="6"/>
      <c r="L221" s="6"/>
      <c r="M221" s="344"/>
      <c r="N221" s="6"/>
      <c r="O221" s="344"/>
      <c r="P221" s="344"/>
      <c r="Q221" s="344"/>
      <c r="R221" s="344"/>
      <c r="S221" s="528"/>
      <c r="T221" s="528"/>
      <c r="U221" s="528"/>
      <c r="V221" s="312"/>
      <c r="W221" s="312"/>
      <c r="X221" s="344"/>
    </row>
    <row r="222" spans="1:24" s="355" customFormat="1" x14ac:dyDescent="0.25">
      <c r="A222" s="330"/>
      <c r="B222" s="333"/>
      <c r="C222" s="344"/>
      <c r="D222" s="344"/>
      <c r="E222" s="344"/>
      <c r="F222" s="334"/>
      <c r="G222" s="344"/>
      <c r="H222" s="6"/>
      <c r="I222" s="6"/>
      <c r="J222" s="6"/>
      <c r="K222" s="6"/>
      <c r="L222" s="6"/>
      <c r="M222" s="344"/>
      <c r="N222" s="134"/>
      <c r="O222" s="353"/>
      <c r="P222" s="356"/>
      <c r="Q222" s="356"/>
      <c r="R222" s="356"/>
      <c r="S222" s="528"/>
      <c r="T222" s="528"/>
      <c r="U222" s="528"/>
      <c r="V222" s="312"/>
      <c r="W222" s="312"/>
      <c r="X222" s="344"/>
    </row>
    <row r="223" spans="1:24" s="355" customFormat="1" x14ac:dyDescent="0.25">
      <c r="A223" s="330"/>
      <c r="B223" s="333"/>
      <c r="C223" s="344"/>
      <c r="D223" s="344"/>
      <c r="E223" s="344"/>
      <c r="F223" s="334"/>
      <c r="G223" s="344"/>
      <c r="H223" s="6"/>
      <c r="I223" s="6"/>
      <c r="J223" s="6"/>
      <c r="K223" s="6"/>
      <c r="L223" s="6"/>
      <c r="M223" s="344"/>
      <c r="N223" s="134"/>
      <c r="O223" s="353"/>
      <c r="P223" s="344"/>
      <c r="Q223" s="344"/>
      <c r="R223" s="344"/>
      <c r="S223" s="528"/>
      <c r="T223" s="528"/>
      <c r="U223" s="528"/>
      <c r="V223" s="312"/>
      <c r="W223" s="312"/>
      <c r="X223" s="344"/>
    </row>
    <row r="224" spans="1:24" s="355" customFormat="1" x14ac:dyDescent="0.25">
      <c r="A224" s="346"/>
      <c r="B224" s="321"/>
      <c r="C224" s="344"/>
      <c r="D224" s="344"/>
      <c r="E224" s="344"/>
      <c r="F224" s="325"/>
      <c r="G224" s="344"/>
      <c r="H224" s="6"/>
      <c r="I224" s="6"/>
      <c r="J224" s="6"/>
      <c r="K224" s="6"/>
      <c r="L224" s="6"/>
      <c r="M224" s="344"/>
      <c r="N224" s="6"/>
      <c r="O224" s="344"/>
      <c r="P224" s="344"/>
      <c r="Q224" s="344"/>
      <c r="R224" s="344"/>
      <c r="S224" s="312"/>
      <c r="T224" s="312"/>
      <c r="U224" s="312"/>
      <c r="V224" s="312"/>
      <c r="W224" s="312"/>
      <c r="X224" s="344"/>
    </row>
    <row r="225" spans="1:24" s="355" customFormat="1" ht="14.25" customHeight="1" x14ac:dyDescent="0.25">
      <c r="A225" s="329"/>
      <c r="B225" s="327"/>
      <c r="C225" s="344"/>
      <c r="D225" s="344"/>
      <c r="E225" s="344"/>
      <c r="F225" s="317"/>
      <c r="G225" s="322"/>
      <c r="H225" s="6"/>
      <c r="I225" s="6"/>
      <c r="J225" s="134"/>
      <c r="K225" s="6"/>
      <c r="L225" s="6"/>
      <c r="M225" s="344"/>
      <c r="N225" s="6"/>
      <c r="O225" s="344"/>
      <c r="P225" s="344"/>
      <c r="Q225" s="344"/>
      <c r="R225" s="344"/>
      <c r="S225" s="528"/>
      <c r="T225" s="528"/>
      <c r="U225" s="528"/>
      <c r="V225" s="312"/>
      <c r="W225" s="312"/>
      <c r="X225" s="344"/>
    </row>
    <row r="226" spans="1:24" s="355" customFormat="1" x14ac:dyDescent="0.25">
      <c r="A226" s="330"/>
      <c r="B226" s="333"/>
      <c r="C226" s="344"/>
      <c r="D226" s="344"/>
      <c r="E226" s="344"/>
      <c r="F226" s="334"/>
      <c r="G226" s="344"/>
      <c r="H226" s="6"/>
      <c r="I226" s="6"/>
      <c r="J226" s="6"/>
      <c r="K226" s="6"/>
      <c r="L226" s="6"/>
      <c r="M226" s="344"/>
      <c r="N226" s="134"/>
      <c r="O226" s="353"/>
      <c r="P226" s="356"/>
      <c r="Q226" s="356"/>
      <c r="R226" s="356"/>
      <c r="S226" s="528"/>
      <c r="T226" s="528"/>
      <c r="U226" s="528"/>
      <c r="V226" s="312"/>
      <c r="W226" s="312"/>
      <c r="X226" s="344"/>
    </row>
    <row r="227" spans="1:24" s="355" customFormat="1" x14ac:dyDescent="0.25">
      <c r="A227" s="330"/>
      <c r="B227" s="333"/>
      <c r="C227" s="344"/>
      <c r="D227" s="344"/>
      <c r="E227" s="344"/>
      <c r="F227" s="334"/>
      <c r="G227" s="344"/>
      <c r="H227" s="6"/>
      <c r="I227" s="6"/>
      <c r="J227" s="6"/>
      <c r="K227" s="6"/>
      <c r="L227" s="6"/>
      <c r="M227" s="344"/>
      <c r="N227" s="134"/>
      <c r="O227" s="353"/>
      <c r="P227" s="344"/>
      <c r="Q227" s="344"/>
      <c r="R227" s="344"/>
      <c r="S227" s="528"/>
      <c r="T227" s="528"/>
      <c r="U227" s="528"/>
      <c r="V227" s="312"/>
      <c r="W227" s="312"/>
      <c r="X227" s="344"/>
    </row>
    <row r="228" spans="1:24" s="355" customFormat="1" x14ac:dyDescent="0.25">
      <c r="A228" s="527"/>
      <c r="B228" s="527"/>
      <c r="C228" s="527"/>
      <c r="D228" s="527"/>
      <c r="E228" s="527"/>
      <c r="F228" s="527"/>
      <c r="G228" s="527"/>
      <c r="H228" s="527"/>
      <c r="I228" s="527"/>
      <c r="J228" s="527"/>
      <c r="K228" s="527"/>
      <c r="L228" s="527"/>
      <c r="M228" s="527"/>
      <c r="N228" s="527"/>
      <c r="O228" s="527"/>
      <c r="P228" s="527"/>
      <c r="Q228" s="527"/>
      <c r="R228" s="527"/>
      <c r="S228" s="527"/>
      <c r="T228" s="527"/>
      <c r="U228" s="527"/>
      <c r="V228" s="527"/>
      <c r="W228" s="527"/>
      <c r="X228" s="527"/>
    </row>
    <row r="229" spans="1:24" s="355" customFormat="1" ht="14.25" customHeight="1" x14ac:dyDescent="0.25">
      <c r="A229" s="336"/>
      <c r="B229" s="327"/>
      <c r="C229" s="344"/>
      <c r="D229" s="344"/>
      <c r="E229" s="344"/>
      <c r="F229" s="317"/>
      <c r="G229" s="322"/>
      <c r="H229" s="6"/>
      <c r="I229" s="6"/>
      <c r="J229" s="134"/>
      <c r="K229" s="6"/>
      <c r="L229" s="6"/>
      <c r="M229" s="344"/>
      <c r="N229" s="6"/>
      <c r="O229" s="344"/>
      <c r="P229" s="344"/>
      <c r="Q229" s="344"/>
      <c r="R229" s="344"/>
      <c r="S229" s="528"/>
      <c r="T229" s="528"/>
      <c r="U229" s="528"/>
      <c r="V229" s="312"/>
      <c r="W229" s="312"/>
      <c r="X229" s="344"/>
    </row>
    <row r="230" spans="1:24" s="355" customFormat="1" x14ac:dyDescent="0.25">
      <c r="A230" s="330"/>
      <c r="B230" s="333"/>
      <c r="C230" s="344"/>
      <c r="D230" s="344"/>
      <c r="E230" s="344"/>
      <c r="F230" s="334"/>
      <c r="G230" s="344"/>
      <c r="H230" s="6"/>
      <c r="I230" s="6"/>
      <c r="J230" s="6"/>
      <c r="K230" s="6"/>
      <c r="L230" s="6"/>
      <c r="M230" s="344"/>
      <c r="N230" s="134"/>
      <c r="O230" s="353"/>
      <c r="P230" s="356"/>
      <c r="Q230" s="356"/>
      <c r="R230" s="356"/>
      <c r="S230" s="528"/>
      <c r="T230" s="528"/>
      <c r="U230" s="528"/>
      <c r="V230" s="312"/>
      <c r="W230" s="312"/>
      <c r="X230" s="344"/>
    </row>
    <row r="231" spans="1:24" s="355" customFormat="1" x14ac:dyDescent="0.25">
      <c r="A231" s="330"/>
      <c r="B231" s="333"/>
      <c r="C231" s="344"/>
      <c r="D231" s="344"/>
      <c r="E231" s="344"/>
      <c r="F231" s="334"/>
      <c r="G231" s="344"/>
      <c r="H231" s="6"/>
      <c r="I231" s="6"/>
      <c r="J231" s="6"/>
      <c r="K231" s="6"/>
      <c r="L231" s="6"/>
      <c r="M231" s="344"/>
      <c r="N231" s="134"/>
      <c r="O231" s="353"/>
      <c r="P231" s="344"/>
      <c r="Q231" s="344"/>
      <c r="R231" s="344"/>
      <c r="S231" s="528"/>
      <c r="T231" s="528"/>
      <c r="U231" s="528"/>
      <c r="V231" s="312"/>
      <c r="W231" s="312"/>
      <c r="X231" s="344"/>
    </row>
    <row r="232" spans="1:24" s="355" customFormat="1" x14ac:dyDescent="0.25">
      <c r="A232" s="346"/>
      <c r="B232" s="321"/>
      <c r="C232" s="344"/>
      <c r="D232" s="344"/>
      <c r="E232" s="344"/>
      <c r="F232" s="325"/>
      <c r="G232" s="344"/>
      <c r="H232" s="6"/>
      <c r="I232" s="6"/>
      <c r="J232" s="6"/>
      <c r="K232" s="6"/>
      <c r="L232" s="6"/>
      <c r="M232" s="344"/>
      <c r="N232" s="6"/>
      <c r="O232" s="344"/>
      <c r="P232" s="344"/>
      <c r="Q232" s="344"/>
      <c r="R232" s="344"/>
      <c r="S232" s="312"/>
      <c r="T232" s="312"/>
      <c r="U232" s="312"/>
      <c r="V232" s="312"/>
      <c r="W232" s="312"/>
      <c r="X232" s="344"/>
    </row>
    <row r="233" spans="1:24" s="355" customFormat="1" ht="14.25" customHeight="1" x14ac:dyDescent="0.25">
      <c r="A233" s="336"/>
      <c r="B233" s="327"/>
      <c r="C233" s="344"/>
      <c r="D233" s="344"/>
      <c r="E233" s="344"/>
      <c r="F233" s="317"/>
      <c r="G233" s="322"/>
      <c r="H233" s="6"/>
      <c r="I233" s="6"/>
      <c r="J233" s="134"/>
      <c r="K233" s="6"/>
      <c r="L233" s="6"/>
      <c r="M233" s="344"/>
      <c r="N233" s="6"/>
      <c r="O233" s="344"/>
      <c r="P233" s="344"/>
      <c r="Q233" s="344"/>
      <c r="R233" s="344"/>
      <c r="S233" s="528"/>
      <c r="T233" s="528"/>
      <c r="U233" s="528"/>
      <c r="V233" s="312"/>
      <c r="W233" s="312"/>
      <c r="X233" s="344"/>
    </row>
    <row r="234" spans="1:24" s="355" customFormat="1" x14ac:dyDescent="0.25">
      <c r="A234" s="330"/>
      <c r="B234" s="333"/>
      <c r="C234" s="344"/>
      <c r="D234" s="344"/>
      <c r="E234" s="344"/>
      <c r="F234" s="334"/>
      <c r="G234" s="344"/>
      <c r="H234" s="6"/>
      <c r="I234" s="6"/>
      <c r="J234" s="6"/>
      <c r="K234" s="6"/>
      <c r="L234" s="6"/>
      <c r="M234" s="344"/>
      <c r="N234" s="134"/>
      <c r="O234" s="353"/>
      <c r="P234" s="356"/>
      <c r="Q234" s="356"/>
      <c r="R234" s="356"/>
      <c r="S234" s="528"/>
      <c r="T234" s="528"/>
      <c r="U234" s="528"/>
      <c r="V234" s="312"/>
      <c r="W234" s="312"/>
      <c r="X234" s="344"/>
    </row>
    <row r="235" spans="1:24" s="355" customFormat="1" x14ac:dyDescent="0.25">
      <c r="A235" s="330"/>
      <c r="B235" s="333"/>
      <c r="C235" s="344"/>
      <c r="D235" s="344"/>
      <c r="E235" s="344"/>
      <c r="F235" s="334"/>
      <c r="G235" s="344"/>
      <c r="H235" s="6"/>
      <c r="I235" s="6"/>
      <c r="J235" s="6"/>
      <c r="K235" s="6"/>
      <c r="L235" s="6"/>
      <c r="M235" s="344"/>
      <c r="N235" s="134"/>
      <c r="O235" s="353"/>
      <c r="P235" s="344"/>
      <c r="Q235" s="344"/>
      <c r="R235" s="344"/>
      <c r="S235" s="528"/>
      <c r="T235" s="528"/>
      <c r="U235" s="528"/>
      <c r="V235" s="312"/>
      <c r="W235" s="312"/>
      <c r="X235" s="344"/>
    </row>
    <row r="236" spans="1:24" s="355" customFormat="1" x14ac:dyDescent="0.25">
      <c r="A236" s="346"/>
      <c r="B236" s="321"/>
      <c r="C236" s="344"/>
      <c r="D236" s="344"/>
      <c r="E236" s="344"/>
      <c r="F236" s="325"/>
      <c r="G236" s="344"/>
      <c r="H236" s="6"/>
      <c r="I236" s="6"/>
      <c r="J236" s="6"/>
      <c r="K236" s="6"/>
      <c r="L236" s="6"/>
      <c r="M236" s="344"/>
      <c r="N236" s="6"/>
      <c r="O236" s="344"/>
      <c r="P236" s="344"/>
      <c r="Q236" s="344"/>
      <c r="R236" s="344"/>
      <c r="S236" s="312"/>
      <c r="T236" s="312"/>
      <c r="U236" s="312"/>
      <c r="V236" s="312"/>
      <c r="W236" s="312"/>
      <c r="X236" s="344"/>
    </row>
    <row r="237" spans="1:24" s="355" customFormat="1" ht="14.25" customHeight="1" x14ac:dyDescent="0.25">
      <c r="A237" s="336"/>
      <c r="B237" s="327"/>
      <c r="C237" s="344"/>
      <c r="D237" s="344"/>
      <c r="E237" s="344"/>
      <c r="F237" s="317"/>
      <c r="G237" s="322"/>
      <c r="H237" s="6"/>
      <c r="I237" s="6"/>
      <c r="J237" s="134"/>
      <c r="K237" s="6"/>
      <c r="L237" s="6"/>
      <c r="M237" s="344"/>
      <c r="N237" s="6"/>
      <c r="O237" s="344"/>
      <c r="P237" s="344"/>
      <c r="Q237" s="344"/>
      <c r="R237" s="344"/>
      <c r="S237" s="528"/>
      <c r="T237" s="528"/>
      <c r="U237" s="528"/>
      <c r="V237" s="312"/>
      <c r="W237" s="312"/>
      <c r="X237" s="344"/>
    </row>
    <row r="238" spans="1:24" s="355" customFormat="1" x14ac:dyDescent="0.25">
      <c r="A238" s="330"/>
      <c r="B238" s="333"/>
      <c r="C238" s="344"/>
      <c r="D238" s="344"/>
      <c r="E238" s="344"/>
      <c r="F238" s="334"/>
      <c r="G238" s="344"/>
      <c r="H238" s="6"/>
      <c r="I238" s="6"/>
      <c r="J238" s="6"/>
      <c r="K238" s="6"/>
      <c r="L238" s="6"/>
      <c r="M238" s="344"/>
      <c r="N238" s="134"/>
      <c r="O238" s="353"/>
      <c r="P238" s="356"/>
      <c r="Q238" s="356"/>
      <c r="R238" s="356"/>
      <c r="S238" s="528"/>
      <c r="T238" s="528"/>
      <c r="U238" s="528"/>
      <c r="V238" s="312"/>
      <c r="W238" s="312"/>
      <c r="X238" s="344"/>
    </row>
    <row r="239" spans="1:24" s="355" customFormat="1" x14ac:dyDescent="0.25">
      <c r="A239" s="330"/>
      <c r="B239" s="333"/>
      <c r="C239" s="344"/>
      <c r="D239" s="344"/>
      <c r="E239" s="344"/>
      <c r="F239" s="334"/>
      <c r="G239" s="344"/>
      <c r="H239" s="6"/>
      <c r="I239" s="6"/>
      <c r="J239" s="6"/>
      <c r="K239" s="6"/>
      <c r="L239" s="6"/>
      <c r="M239" s="344"/>
      <c r="N239" s="134"/>
      <c r="O239" s="353"/>
      <c r="P239" s="344"/>
      <c r="Q239" s="344"/>
      <c r="R239" s="344"/>
      <c r="S239" s="528"/>
      <c r="T239" s="528"/>
      <c r="U239" s="528"/>
      <c r="V239" s="312"/>
      <c r="W239" s="312"/>
      <c r="X239" s="344"/>
    </row>
    <row r="240" spans="1:24" s="355" customFormat="1" x14ac:dyDescent="0.25">
      <c r="A240" s="527"/>
      <c r="B240" s="527"/>
      <c r="C240" s="527"/>
      <c r="D240" s="527"/>
      <c r="E240" s="527"/>
      <c r="F240" s="527"/>
      <c r="G240" s="527"/>
      <c r="H240" s="527"/>
      <c r="I240" s="527"/>
      <c r="J240" s="527"/>
      <c r="K240" s="527"/>
      <c r="L240" s="527"/>
      <c r="M240" s="527"/>
      <c r="N240" s="527"/>
      <c r="O240" s="527"/>
      <c r="P240" s="527"/>
      <c r="Q240" s="527"/>
      <c r="R240" s="527"/>
      <c r="S240" s="527"/>
      <c r="T240" s="527"/>
      <c r="U240" s="527"/>
      <c r="V240" s="527"/>
      <c r="W240" s="527"/>
      <c r="X240" s="527"/>
    </row>
    <row r="241" spans="1:24" s="355" customFormat="1" ht="25.5" customHeight="1" x14ac:dyDescent="0.25">
      <c r="A241" s="352"/>
      <c r="B241" s="327"/>
      <c r="C241" s="344"/>
      <c r="D241" s="344"/>
      <c r="E241" s="344"/>
      <c r="F241" s="317"/>
      <c r="G241" s="322"/>
      <c r="H241" s="6"/>
      <c r="I241" s="6"/>
      <c r="J241" s="134"/>
      <c r="K241" s="6"/>
      <c r="L241" s="6"/>
      <c r="M241" s="344"/>
      <c r="N241" s="6"/>
      <c r="O241" s="344"/>
      <c r="P241" s="344"/>
      <c r="Q241" s="344"/>
      <c r="R241" s="344"/>
      <c r="S241" s="528"/>
      <c r="T241" s="528"/>
      <c r="U241" s="528"/>
      <c r="V241" s="312"/>
      <c r="W241" s="312"/>
      <c r="X241" s="344"/>
    </row>
    <row r="242" spans="1:24" s="355" customFormat="1" x14ac:dyDescent="0.25">
      <c r="A242" s="330"/>
      <c r="B242" s="333"/>
      <c r="C242" s="344"/>
      <c r="D242" s="344"/>
      <c r="E242" s="344"/>
      <c r="F242" s="334"/>
      <c r="G242" s="344"/>
      <c r="H242" s="6"/>
      <c r="I242" s="6"/>
      <c r="J242" s="6"/>
      <c r="K242" s="6"/>
      <c r="L242" s="6"/>
      <c r="M242" s="344"/>
      <c r="N242" s="134"/>
      <c r="O242" s="353"/>
      <c r="P242" s="356"/>
      <c r="Q242" s="356"/>
      <c r="R242" s="356"/>
      <c r="S242" s="528"/>
      <c r="T242" s="528"/>
      <c r="U242" s="528"/>
      <c r="V242" s="312"/>
      <c r="W242" s="312"/>
      <c r="X242" s="344"/>
    </row>
    <row r="243" spans="1:24" s="355" customFormat="1" x14ac:dyDescent="0.25">
      <c r="A243" s="330"/>
      <c r="B243" s="333"/>
      <c r="C243" s="344"/>
      <c r="D243" s="344"/>
      <c r="E243" s="344"/>
      <c r="F243" s="334"/>
      <c r="G243" s="344"/>
      <c r="H243" s="6"/>
      <c r="I243" s="6"/>
      <c r="J243" s="6"/>
      <c r="K243" s="6"/>
      <c r="L243" s="6"/>
      <c r="M243" s="344"/>
      <c r="N243" s="134"/>
      <c r="O243" s="353"/>
      <c r="P243" s="344"/>
      <c r="Q243" s="344"/>
      <c r="R243" s="344"/>
      <c r="S243" s="528"/>
      <c r="T243" s="528"/>
      <c r="U243" s="528"/>
      <c r="V243" s="312"/>
      <c r="W243" s="312"/>
      <c r="X243" s="344"/>
    </row>
    <row r="244" spans="1:24" s="355" customFormat="1" x14ac:dyDescent="0.25">
      <c r="A244" s="346"/>
      <c r="B244" s="321"/>
      <c r="C244" s="344"/>
      <c r="D244" s="344"/>
      <c r="E244" s="344"/>
      <c r="F244" s="325"/>
      <c r="G244" s="344"/>
      <c r="H244" s="6"/>
      <c r="I244" s="6"/>
      <c r="J244" s="6"/>
      <c r="K244" s="6"/>
      <c r="L244" s="6"/>
      <c r="M244" s="344"/>
      <c r="N244" s="6"/>
      <c r="O244" s="344"/>
      <c r="P244" s="344"/>
      <c r="Q244" s="344"/>
      <c r="R244" s="344"/>
      <c r="S244" s="312"/>
      <c r="T244" s="312"/>
      <c r="U244" s="312"/>
      <c r="V244" s="312"/>
      <c r="W244" s="312"/>
      <c r="X244" s="344"/>
    </row>
    <row r="245" spans="1:24" s="355" customFormat="1" ht="14.25" customHeight="1" x14ac:dyDescent="0.25">
      <c r="A245" s="329"/>
      <c r="B245" s="327"/>
      <c r="C245" s="344"/>
      <c r="D245" s="344"/>
      <c r="E245" s="344"/>
      <c r="F245" s="317"/>
      <c r="G245" s="322"/>
      <c r="H245" s="6"/>
      <c r="I245" s="6"/>
      <c r="J245" s="134"/>
      <c r="K245" s="6"/>
      <c r="L245" s="6"/>
      <c r="M245" s="344"/>
      <c r="N245" s="6"/>
      <c r="O245" s="344"/>
      <c r="P245" s="344"/>
      <c r="Q245" s="344"/>
      <c r="R245" s="344"/>
      <c r="S245" s="528"/>
      <c r="T245" s="528"/>
      <c r="U245" s="528"/>
      <c r="V245" s="312"/>
      <c r="W245" s="312"/>
      <c r="X245" s="344"/>
    </row>
    <row r="246" spans="1:24" s="355" customFormat="1" x14ac:dyDescent="0.25">
      <c r="A246" s="330"/>
      <c r="B246" s="333"/>
      <c r="C246" s="344"/>
      <c r="D246" s="344"/>
      <c r="E246" s="344"/>
      <c r="F246" s="334"/>
      <c r="G246" s="344"/>
      <c r="H246" s="6"/>
      <c r="I246" s="6"/>
      <c r="J246" s="6"/>
      <c r="K246" s="6"/>
      <c r="L246" s="6"/>
      <c r="M246" s="344"/>
      <c r="N246" s="134"/>
      <c r="O246" s="353"/>
      <c r="P246" s="356"/>
      <c r="Q246" s="356"/>
      <c r="R246" s="356"/>
      <c r="S246" s="528"/>
      <c r="T246" s="528"/>
      <c r="U246" s="528"/>
      <c r="V246" s="312"/>
      <c r="W246" s="312"/>
      <c r="X246" s="344"/>
    </row>
    <row r="247" spans="1:24" s="355" customFormat="1" x14ac:dyDescent="0.25">
      <c r="A247" s="330"/>
      <c r="B247" s="331"/>
      <c r="C247" s="344"/>
      <c r="D247" s="344"/>
      <c r="E247" s="344"/>
      <c r="F247" s="332"/>
      <c r="G247" s="344"/>
      <c r="H247" s="6"/>
      <c r="I247" s="6"/>
      <c r="J247" s="6"/>
      <c r="K247" s="6"/>
      <c r="L247" s="6"/>
      <c r="M247" s="344"/>
      <c r="N247" s="134"/>
      <c r="O247" s="353"/>
      <c r="P247" s="344"/>
      <c r="Q247" s="344"/>
      <c r="R247" s="344"/>
      <c r="S247" s="528"/>
      <c r="T247" s="528"/>
      <c r="U247" s="528"/>
      <c r="V247" s="312"/>
      <c r="W247" s="312"/>
      <c r="X247" s="344"/>
    </row>
    <row r="248" spans="1:24" s="355" customFormat="1" x14ac:dyDescent="0.25">
      <c r="A248" s="346"/>
      <c r="B248" s="321"/>
      <c r="C248" s="344"/>
      <c r="D248" s="344"/>
      <c r="E248" s="344"/>
      <c r="F248" s="325"/>
      <c r="G248" s="344"/>
      <c r="H248" s="6"/>
      <c r="I248" s="6"/>
      <c r="J248" s="6"/>
      <c r="K248" s="6"/>
      <c r="L248" s="6"/>
      <c r="M248" s="344"/>
      <c r="N248" s="6"/>
      <c r="O248" s="344"/>
      <c r="P248" s="344"/>
      <c r="Q248" s="344"/>
      <c r="R248" s="344"/>
      <c r="S248" s="312"/>
      <c r="T248" s="312"/>
      <c r="U248" s="312"/>
      <c r="V248" s="312"/>
      <c r="W248" s="312"/>
      <c r="X248" s="344"/>
    </row>
    <row r="249" spans="1:24" s="355" customFormat="1" ht="14.25" customHeight="1" x14ac:dyDescent="0.25">
      <c r="A249" s="329"/>
      <c r="B249" s="327"/>
      <c r="C249" s="344"/>
      <c r="D249" s="344"/>
      <c r="E249" s="344"/>
      <c r="F249" s="317"/>
      <c r="G249" s="322"/>
      <c r="H249" s="6"/>
      <c r="I249" s="6"/>
      <c r="J249" s="134"/>
      <c r="K249" s="6"/>
      <c r="L249" s="6"/>
      <c r="M249" s="344"/>
      <c r="N249" s="6"/>
      <c r="O249" s="344"/>
      <c r="P249" s="344"/>
      <c r="Q249" s="344"/>
      <c r="R249" s="344"/>
      <c r="S249" s="528"/>
      <c r="T249" s="528"/>
      <c r="U249" s="528"/>
      <c r="V249" s="312"/>
      <c r="W249" s="312"/>
      <c r="X249" s="344"/>
    </row>
    <row r="250" spans="1:24" s="355" customFormat="1" x14ac:dyDescent="0.25">
      <c r="A250" s="330"/>
      <c r="B250" s="331"/>
      <c r="C250" s="344"/>
      <c r="D250" s="344"/>
      <c r="E250" s="344"/>
      <c r="F250" s="332"/>
      <c r="G250" s="344"/>
      <c r="H250" s="6"/>
      <c r="I250" s="6"/>
      <c r="J250" s="6"/>
      <c r="K250" s="6"/>
      <c r="L250" s="6"/>
      <c r="M250" s="344"/>
      <c r="N250" s="134"/>
      <c r="O250" s="353"/>
      <c r="P250" s="356"/>
      <c r="Q250" s="356"/>
      <c r="R250" s="356"/>
      <c r="S250" s="528"/>
      <c r="T250" s="528"/>
      <c r="U250" s="528"/>
      <c r="V250" s="312"/>
      <c r="W250" s="312"/>
      <c r="X250" s="344"/>
    </row>
    <row r="251" spans="1:24" s="355" customFormat="1" x14ac:dyDescent="0.25">
      <c r="A251" s="330"/>
      <c r="B251" s="333"/>
      <c r="C251" s="344"/>
      <c r="D251" s="344"/>
      <c r="E251" s="344"/>
      <c r="F251" s="334"/>
      <c r="G251" s="344"/>
      <c r="H251" s="6"/>
      <c r="I251" s="6"/>
      <c r="J251" s="6"/>
      <c r="K251" s="6"/>
      <c r="L251" s="6"/>
      <c r="M251" s="344"/>
      <c r="N251" s="134"/>
      <c r="O251" s="353"/>
      <c r="P251" s="344"/>
      <c r="Q251" s="344"/>
      <c r="R251" s="344"/>
      <c r="S251" s="528"/>
      <c r="T251" s="528"/>
      <c r="U251" s="528"/>
      <c r="V251" s="312"/>
      <c r="W251" s="312"/>
      <c r="X251" s="344"/>
    </row>
    <row r="252" spans="1:24" s="355" customFormat="1" x14ac:dyDescent="0.25">
      <c r="A252" s="346"/>
      <c r="B252" s="321"/>
      <c r="C252" s="344"/>
      <c r="D252" s="344"/>
      <c r="E252" s="344"/>
      <c r="F252" s="325"/>
      <c r="G252" s="344"/>
      <c r="H252" s="6"/>
      <c r="I252" s="6"/>
      <c r="J252" s="6"/>
      <c r="K252" s="6"/>
      <c r="L252" s="6"/>
      <c r="M252" s="344"/>
      <c r="N252" s="6"/>
      <c r="O252" s="344"/>
      <c r="P252" s="344"/>
      <c r="Q252" s="344"/>
      <c r="R252" s="344"/>
      <c r="S252" s="312"/>
      <c r="T252" s="312"/>
      <c r="U252" s="312"/>
      <c r="V252" s="312"/>
      <c r="W252" s="312"/>
      <c r="X252" s="344"/>
    </row>
    <row r="253" spans="1:24" s="355" customFormat="1" ht="14.25" customHeight="1" x14ac:dyDescent="0.25">
      <c r="A253" s="336"/>
      <c r="B253" s="327"/>
      <c r="C253" s="344"/>
      <c r="D253" s="344"/>
      <c r="E253" s="344"/>
      <c r="F253" s="317"/>
      <c r="G253" s="322"/>
      <c r="H253" s="6"/>
      <c r="I253" s="6"/>
      <c r="J253" s="134"/>
      <c r="K253" s="6"/>
      <c r="L253" s="6"/>
      <c r="M253" s="344"/>
      <c r="N253" s="6"/>
      <c r="O253" s="344"/>
      <c r="P253" s="344"/>
      <c r="Q253" s="344"/>
      <c r="R253" s="344"/>
      <c r="S253" s="528"/>
      <c r="T253" s="528"/>
      <c r="U253" s="528"/>
      <c r="V253" s="312"/>
      <c r="W253" s="312"/>
      <c r="X253" s="344"/>
    </row>
    <row r="254" spans="1:24" s="355" customFormat="1" x14ac:dyDescent="0.25">
      <c r="A254" s="330"/>
      <c r="B254" s="333"/>
      <c r="C254" s="344"/>
      <c r="D254" s="344"/>
      <c r="E254" s="344"/>
      <c r="F254" s="334"/>
      <c r="G254" s="344"/>
      <c r="H254" s="6"/>
      <c r="I254" s="6"/>
      <c r="J254" s="6"/>
      <c r="K254" s="6"/>
      <c r="L254" s="6"/>
      <c r="M254" s="344"/>
      <c r="N254" s="134"/>
      <c r="O254" s="353"/>
      <c r="P254" s="356"/>
      <c r="Q254" s="356"/>
      <c r="R254" s="356"/>
      <c r="S254" s="528"/>
      <c r="T254" s="528"/>
      <c r="U254" s="528"/>
      <c r="V254" s="312"/>
      <c r="W254" s="312"/>
      <c r="X254" s="344"/>
    </row>
    <row r="255" spans="1:24" s="355" customFormat="1" x14ac:dyDescent="0.25">
      <c r="A255" s="330"/>
      <c r="B255" s="333"/>
      <c r="C255" s="344"/>
      <c r="D255" s="344"/>
      <c r="E255" s="344"/>
      <c r="F255" s="334"/>
      <c r="G255" s="344"/>
      <c r="H255" s="6"/>
      <c r="I255" s="6"/>
      <c r="J255" s="6"/>
      <c r="K255" s="6"/>
      <c r="L255" s="6"/>
      <c r="M255" s="344"/>
      <c r="N255" s="134"/>
      <c r="O255" s="353"/>
      <c r="P255" s="344"/>
      <c r="Q255" s="344"/>
      <c r="R255" s="344"/>
      <c r="S255" s="528"/>
      <c r="T255" s="528"/>
      <c r="U255" s="528"/>
      <c r="V255" s="312"/>
      <c r="W255" s="312"/>
      <c r="X255" s="344"/>
    </row>
    <row r="256" spans="1:24" s="355" customFormat="1" x14ac:dyDescent="0.25">
      <c r="A256" s="527"/>
      <c r="B256" s="527"/>
      <c r="C256" s="527"/>
      <c r="D256" s="527"/>
      <c r="E256" s="527"/>
      <c r="F256" s="527"/>
      <c r="G256" s="527"/>
      <c r="H256" s="527"/>
      <c r="I256" s="527"/>
      <c r="J256" s="527"/>
      <c r="K256" s="527"/>
      <c r="L256" s="527"/>
      <c r="M256" s="527"/>
      <c r="N256" s="527"/>
      <c r="O256" s="527"/>
      <c r="P256" s="527"/>
      <c r="Q256" s="527"/>
      <c r="R256" s="527"/>
      <c r="S256" s="527"/>
      <c r="T256" s="527"/>
      <c r="U256" s="527"/>
      <c r="V256" s="527"/>
      <c r="W256" s="527"/>
      <c r="X256" s="527"/>
    </row>
    <row r="257" spans="1:24" s="355" customFormat="1" ht="14.25" customHeight="1" x14ac:dyDescent="0.25">
      <c r="A257" s="336"/>
      <c r="B257" s="327"/>
      <c r="C257" s="344"/>
      <c r="D257" s="344"/>
      <c r="E257" s="344"/>
      <c r="F257" s="317"/>
      <c r="G257" s="322"/>
      <c r="H257" s="6"/>
      <c r="I257" s="6"/>
      <c r="J257" s="134"/>
      <c r="K257" s="6"/>
      <c r="L257" s="6"/>
      <c r="M257" s="344"/>
      <c r="N257" s="6"/>
      <c r="O257" s="344"/>
      <c r="P257" s="344"/>
      <c r="Q257" s="344"/>
      <c r="R257" s="344"/>
      <c r="S257" s="528"/>
      <c r="T257" s="528"/>
      <c r="U257" s="528"/>
      <c r="V257" s="312"/>
      <c r="W257" s="312"/>
      <c r="X257" s="344"/>
    </row>
    <row r="258" spans="1:24" s="355" customFormat="1" x14ac:dyDescent="0.25">
      <c r="A258" s="330"/>
      <c r="B258" s="333"/>
      <c r="C258" s="344"/>
      <c r="D258" s="344"/>
      <c r="E258" s="344"/>
      <c r="F258" s="334"/>
      <c r="G258" s="344"/>
      <c r="H258" s="6"/>
      <c r="I258" s="6"/>
      <c r="J258" s="6"/>
      <c r="K258" s="6"/>
      <c r="L258" s="6"/>
      <c r="M258" s="344"/>
      <c r="N258" s="134"/>
      <c r="O258" s="353"/>
      <c r="P258" s="356"/>
      <c r="Q258" s="356"/>
      <c r="R258" s="356"/>
      <c r="S258" s="528"/>
      <c r="T258" s="528"/>
      <c r="U258" s="528"/>
      <c r="V258" s="312"/>
      <c r="W258" s="312"/>
      <c r="X258" s="344"/>
    </row>
    <row r="259" spans="1:24" s="355" customFormat="1" x14ac:dyDescent="0.25">
      <c r="A259" s="330"/>
      <c r="B259" s="333"/>
      <c r="C259" s="344"/>
      <c r="D259" s="344"/>
      <c r="E259" s="344"/>
      <c r="F259" s="334"/>
      <c r="G259" s="344"/>
      <c r="H259" s="6"/>
      <c r="I259" s="6"/>
      <c r="J259" s="6"/>
      <c r="K259" s="6"/>
      <c r="L259" s="6"/>
      <c r="M259" s="344"/>
      <c r="N259" s="134"/>
      <c r="O259" s="353"/>
      <c r="P259" s="344"/>
      <c r="Q259" s="344"/>
      <c r="R259" s="344"/>
      <c r="S259" s="528"/>
      <c r="T259" s="528"/>
      <c r="U259" s="528"/>
      <c r="V259" s="312"/>
      <c r="W259" s="312"/>
      <c r="X259" s="344"/>
    </row>
    <row r="260" spans="1:24" s="355" customFormat="1" x14ac:dyDescent="0.25">
      <c r="A260" s="330"/>
      <c r="B260" s="321"/>
      <c r="C260" s="344"/>
      <c r="D260" s="344"/>
      <c r="E260" s="344"/>
      <c r="F260" s="325"/>
      <c r="G260" s="344"/>
      <c r="H260" s="6"/>
      <c r="I260" s="6"/>
      <c r="J260" s="6"/>
      <c r="K260" s="6"/>
      <c r="L260" s="6"/>
      <c r="M260" s="344"/>
      <c r="N260" s="6"/>
      <c r="O260" s="344"/>
      <c r="P260" s="344"/>
      <c r="Q260" s="344"/>
      <c r="R260" s="344"/>
      <c r="S260" s="312"/>
      <c r="T260" s="312"/>
      <c r="U260" s="312"/>
      <c r="V260" s="312"/>
      <c r="W260" s="312"/>
      <c r="X260" s="344"/>
    </row>
    <row r="261" spans="1:24" s="355" customFormat="1" ht="14.25" customHeight="1" x14ac:dyDescent="0.25">
      <c r="A261" s="336"/>
      <c r="B261" s="327"/>
      <c r="C261" s="344"/>
      <c r="D261" s="344"/>
      <c r="E261" s="344"/>
      <c r="F261" s="317"/>
      <c r="G261" s="322"/>
      <c r="H261" s="6"/>
      <c r="I261" s="6"/>
      <c r="J261" s="134"/>
      <c r="K261" s="6"/>
      <c r="L261" s="6"/>
      <c r="M261" s="344"/>
      <c r="N261" s="6"/>
      <c r="O261" s="353"/>
      <c r="P261" s="344"/>
      <c r="Q261" s="344"/>
      <c r="R261" s="344"/>
      <c r="S261" s="529"/>
      <c r="T261" s="529"/>
      <c r="U261" s="529"/>
      <c r="V261" s="312"/>
      <c r="W261" s="312"/>
      <c r="X261" s="344"/>
    </row>
    <row r="262" spans="1:24" s="355" customFormat="1" x14ac:dyDescent="0.25">
      <c r="A262" s="330"/>
      <c r="B262" s="333"/>
      <c r="C262" s="344"/>
      <c r="D262" s="344"/>
      <c r="E262" s="344"/>
      <c r="F262" s="334"/>
      <c r="G262" s="344"/>
      <c r="H262" s="6"/>
      <c r="I262" s="6"/>
      <c r="J262" s="6"/>
      <c r="K262" s="6"/>
      <c r="L262" s="6"/>
      <c r="M262" s="344"/>
      <c r="N262" s="134"/>
      <c r="O262" s="353"/>
      <c r="P262" s="356"/>
      <c r="Q262" s="356"/>
      <c r="R262" s="356"/>
      <c r="S262" s="529"/>
      <c r="T262" s="529"/>
      <c r="U262" s="529"/>
      <c r="V262" s="312"/>
      <c r="W262" s="312"/>
      <c r="X262" s="344"/>
    </row>
    <row r="263" spans="1:24" s="355" customFormat="1" x14ac:dyDescent="0.25">
      <c r="A263" s="527"/>
      <c r="B263" s="527"/>
      <c r="C263" s="527"/>
      <c r="D263" s="527"/>
      <c r="E263" s="527"/>
      <c r="F263" s="527"/>
      <c r="G263" s="527"/>
      <c r="H263" s="527"/>
      <c r="I263" s="527"/>
      <c r="J263" s="527"/>
      <c r="K263" s="527"/>
      <c r="L263" s="527"/>
      <c r="M263" s="527"/>
      <c r="N263" s="527"/>
      <c r="O263" s="527"/>
      <c r="P263" s="527"/>
      <c r="Q263" s="527"/>
      <c r="R263" s="527"/>
      <c r="S263" s="527"/>
      <c r="T263" s="527"/>
      <c r="U263" s="527"/>
      <c r="V263" s="527"/>
      <c r="W263" s="527"/>
      <c r="X263" s="527"/>
    </row>
    <row r="264" spans="1:24" s="355" customFormat="1" ht="14.25" customHeight="1" x14ac:dyDescent="0.25">
      <c r="A264" s="329"/>
      <c r="B264" s="327"/>
      <c r="C264" s="344"/>
      <c r="D264" s="344"/>
      <c r="E264" s="344"/>
      <c r="F264" s="317"/>
      <c r="G264" s="344"/>
      <c r="H264" s="6"/>
      <c r="I264" s="6"/>
      <c r="J264" s="134"/>
      <c r="K264" s="6"/>
      <c r="L264" s="6"/>
      <c r="M264" s="344"/>
      <c r="N264" s="6"/>
      <c r="O264" s="344"/>
      <c r="P264" s="344"/>
      <c r="Q264" s="344"/>
      <c r="R264" s="344"/>
      <c r="S264" s="529"/>
      <c r="T264" s="529"/>
      <c r="U264" s="529"/>
      <c r="V264" s="312"/>
      <c r="W264" s="312"/>
      <c r="X264" s="344"/>
    </row>
    <row r="265" spans="1:24" s="355" customFormat="1" x14ac:dyDescent="0.25">
      <c r="A265" s="330"/>
      <c r="B265" s="333"/>
      <c r="C265" s="344"/>
      <c r="D265" s="344"/>
      <c r="E265" s="344"/>
      <c r="F265" s="334"/>
      <c r="G265" s="344"/>
      <c r="H265" s="6"/>
      <c r="I265" s="6"/>
      <c r="J265" s="6"/>
      <c r="K265" s="6"/>
      <c r="L265" s="6"/>
      <c r="M265" s="344"/>
      <c r="N265" s="134"/>
      <c r="O265" s="353"/>
      <c r="P265" s="344"/>
      <c r="Q265" s="344"/>
      <c r="R265" s="344"/>
      <c r="S265" s="529"/>
      <c r="T265" s="529"/>
      <c r="U265" s="529"/>
      <c r="V265" s="312"/>
      <c r="W265" s="312"/>
      <c r="X265" s="344"/>
    </row>
    <row r="266" spans="1:24" s="355" customFormat="1" x14ac:dyDescent="0.25">
      <c r="A266" s="330"/>
      <c r="B266" s="321"/>
      <c r="C266" s="344"/>
      <c r="D266" s="344"/>
      <c r="E266" s="344"/>
      <c r="F266" s="325"/>
      <c r="G266" s="344"/>
      <c r="H266" s="6"/>
      <c r="I266" s="6"/>
      <c r="J266" s="6"/>
      <c r="K266" s="6"/>
      <c r="L266" s="6"/>
      <c r="M266" s="344"/>
      <c r="N266" s="6"/>
      <c r="O266" s="353"/>
      <c r="P266" s="344"/>
      <c r="Q266" s="344"/>
      <c r="R266" s="344"/>
      <c r="S266" s="312"/>
      <c r="T266" s="312"/>
      <c r="U266" s="312"/>
      <c r="V266" s="312"/>
      <c r="W266" s="312"/>
      <c r="X266" s="344"/>
    </row>
    <row r="267" spans="1:24" s="355" customFormat="1" ht="14.25" customHeight="1" x14ac:dyDescent="0.25">
      <c r="A267" s="329"/>
      <c r="B267" s="327"/>
      <c r="C267" s="344"/>
      <c r="D267" s="344"/>
      <c r="E267" s="344"/>
      <c r="F267" s="317"/>
      <c r="G267" s="322"/>
      <c r="H267" s="6"/>
      <c r="I267" s="6"/>
      <c r="J267" s="134"/>
      <c r="K267" s="6"/>
      <c r="L267" s="6"/>
      <c r="M267" s="344"/>
      <c r="N267" s="6"/>
      <c r="O267" s="344"/>
      <c r="P267" s="344"/>
      <c r="Q267" s="344"/>
      <c r="R267" s="344"/>
      <c r="S267" s="528"/>
      <c r="T267" s="528"/>
      <c r="U267" s="528"/>
      <c r="V267" s="312"/>
      <c r="W267" s="312"/>
      <c r="X267" s="344"/>
    </row>
    <row r="268" spans="1:24" s="355" customFormat="1" x14ac:dyDescent="0.25">
      <c r="A268" s="330"/>
      <c r="B268" s="333"/>
      <c r="C268" s="344"/>
      <c r="D268" s="344"/>
      <c r="E268" s="344"/>
      <c r="F268" s="334"/>
      <c r="G268" s="344"/>
      <c r="H268" s="6"/>
      <c r="I268" s="6"/>
      <c r="J268" s="6"/>
      <c r="K268" s="6"/>
      <c r="L268" s="6"/>
      <c r="M268" s="344"/>
      <c r="N268" s="134"/>
      <c r="O268" s="353"/>
      <c r="P268" s="356"/>
      <c r="Q268" s="356"/>
      <c r="R268" s="356"/>
      <c r="S268" s="528"/>
      <c r="T268" s="528"/>
      <c r="U268" s="528"/>
      <c r="V268" s="312"/>
      <c r="W268" s="312"/>
      <c r="X268" s="344"/>
    </row>
    <row r="269" spans="1:24" s="355" customFormat="1" x14ac:dyDescent="0.25">
      <c r="A269" s="330"/>
      <c r="B269" s="333"/>
      <c r="C269" s="344"/>
      <c r="D269" s="344"/>
      <c r="E269" s="344"/>
      <c r="F269" s="334"/>
      <c r="G269" s="344"/>
      <c r="H269" s="6"/>
      <c r="I269" s="6"/>
      <c r="J269" s="6"/>
      <c r="K269" s="6"/>
      <c r="L269" s="6"/>
      <c r="M269" s="344"/>
      <c r="N269" s="134"/>
      <c r="O269" s="353"/>
      <c r="P269" s="344"/>
      <c r="Q269" s="344"/>
      <c r="R269" s="344"/>
      <c r="S269" s="528"/>
      <c r="T269" s="528"/>
      <c r="U269" s="528"/>
      <c r="V269" s="312"/>
      <c r="W269" s="312"/>
      <c r="X269" s="344"/>
    </row>
    <row r="270" spans="1:24" s="355" customFormat="1" x14ac:dyDescent="0.25">
      <c r="A270" s="330"/>
      <c r="B270" s="321"/>
      <c r="C270" s="344"/>
      <c r="D270" s="344"/>
      <c r="E270" s="344"/>
      <c r="F270" s="325"/>
      <c r="G270" s="344"/>
      <c r="H270" s="6"/>
      <c r="I270" s="6"/>
      <c r="J270" s="6"/>
      <c r="K270" s="6"/>
      <c r="L270" s="6"/>
      <c r="M270" s="344"/>
      <c r="N270" s="6"/>
      <c r="O270" s="344"/>
      <c r="P270" s="344"/>
      <c r="Q270" s="344"/>
      <c r="R270" s="344"/>
      <c r="S270" s="312"/>
      <c r="T270" s="312"/>
      <c r="U270" s="312"/>
      <c r="V270" s="312"/>
      <c r="W270" s="312"/>
      <c r="X270" s="344"/>
    </row>
    <row r="271" spans="1:24" s="355" customFormat="1" ht="14.25" customHeight="1" x14ac:dyDescent="0.25">
      <c r="A271" s="329"/>
      <c r="B271" s="327"/>
      <c r="C271" s="344"/>
      <c r="D271" s="344"/>
      <c r="E271" s="344"/>
      <c r="F271" s="317"/>
      <c r="G271" s="344"/>
      <c r="H271" s="6"/>
      <c r="I271" s="6"/>
      <c r="J271" s="134"/>
      <c r="K271" s="6"/>
      <c r="L271" s="6"/>
      <c r="M271" s="344"/>
      <c r="N271" s="6"/>
      <c r="O271" s="344"/>
      <c r="P271" s="344"/>
      <c r="Q271" s="344"/>
      <c r="R271" s="344"/>
      <c r="S271" s="529"/>
      <c r="T271" s="529"/>
      <c r="U271" s="529"/>
      <c r="V271" s="312"/>
      <c r="W271" s="312"/>
      <c r="X271" s="344"/>
    </row>
    <row r="272" spans="1:24" s="355" customFormat="1" x14ac:dyDescent="0.25">
      <c r="A272" s="330"/>
      <c r="B272" s="333"/>
      <c r="C272" s="344"/>
      <c r="D272" s="344"/>
      <c r="E272" s="344"/>
      <c r="F272" s="334"/>
      <c r="G272" s="344"/>
      <c r="H272" s="6"/>
      <c r="I272" s="6"/>
      <c r="J272" s="6"/>
      <c r="K272" s="6"/>
      <c r="L272" s="6"/>
      <c r="M272" s="344"/>
      <c r="N272" s="134"/>
      <c r="O272" s="353"/>
      <c r="P272" s="356"/>
      <c r="Q272" s="356"/>
      <c r="R272" s="356"/>
      <c r="S272" s="529"/>
      <c r="T272" s="529"/>
      <c r="U272" s="529"/>
      <c r="V272" s="312"/>
      <c r="W272" s="312"/>
      <c r="X272" s="344"/>
    </row>
    <row r="273" spans="1:24" s="355" customFormat="1" x14ac:dyDescent="0.25">
      <c r="A273" s="330"/>
      <c r="B273" s="321"/>
      <c r="C273" s="344"/>
      <c r="D273" s="344"/>
      <c r="E273" s="344"/>
      <c r="F273" s="325"/>
      <c r="G273" s="344"/>
      <c r="H273" s="6"/>
      <c r="I273" s="6"/>
      <c r="J273" s="6"/>
      <c r="K273" s="6"/>
      <c r="L273" s="6"/>
      <c r="M273" s="344"/>
      <c r="N273" s="6"/>
      <c r="O273" s="353"/>
      <c r="P273" s="344"/>
      <c r="Q273" s="344"/>
      <c r="R273" s="344"/>
      <c r="S273" s="312"/>
      <c r="T273" s="312"/>
      <c r="U273" s="312"/>
      <c r="V273" s="312"/>
      <c r="W273" s="312"/>
      <c r="X273" s="344"/>
    </row>
    <row r="274" spans="1:24" s="355" customFormat="1" ht="14.25" customHeight="1" x14ac:dyDescent="0.25">
      <c r="A274" s="329"/>
      <c r="B274" s="327"/>
      <c r="C274" s="344"/>
      <c r="D274" s="344"/>
      <c r="E274" s="344"/>
      <c r="F274" s="317"/>
      <c r="G274" s="344"/>
      <c r="H274" s="6"/>
      <c r="I274" s="6"/>
      <c r="J274" s="134"/>
      <c r="K274" s="6"/>
      <c r="L274" s="6"/>
      <c r="M274" s="344"/>
      <c r="N274" s="6"/>
      <c r="O274" s="344"/>
      <c r="P274" s="344"/>
      <c r="Q274" s="344"/>
      <c r="R274" s="344"/>
      <c r="S274" s="529"/>
      <c r="T274" s="529"/>
      <c r="U274" s="529"/>
      <c r="V274" s="312"/>
      <c r="W274" s="312"/>
      <c r="X274" s="344"/>
    </row>
    <row r="275" spans="1:24" s="355" customFormat="1" x14ac:dyDescent="0.25">
      <c r="A275" s="330"/>
      <c r="B275" s="333"/>
      <c r="C275" s="344"/>
      <c r="D275" s="344"/>
      <c r="E275" s="344"/>
      <c r="F275" s="334"/>
      <c r="G275" s="344"/>
      <c r="H275" s="6"/>
      <c r="I275" s="6"/>
      <c r="J275" s="6"/>
      <c r="K275" s="6"/>
      <c r="L275" s="6"/>
      <c r="M275" s="344"/>
      <c r="N275" s="134"/>
      <c r="O275" s="353"/>
      <c r="P275" s="356"/>
      <c r="Q275" s="356"/>
      <c r="R275" s="356"/>
      <c r="S275" s="529"/>
      <c r="T275" s="529"/>
      <c r="U275" s="529"/>
      <c r="V275" s="312"/>
      <c r="W275" s="312"/>
      <c r="X275" s="344"/>
    </row>
    <row r="276" spans="1:24" s="355" customFormat="1" x14ac:dyDescent="0.25">
      <c r="A276" s="330"/>
      <c r="B276" s="321"/>
      <c r="C276" s="344"/>
      <c r="D276" s="344"/>
      <c r="E276" s="344"/>
      <c r="F276" s="325"/>
      <c r="G276" s="344"/>
      <c r="H276" s="6"/>
      <c r="I276" s="6"/>
      <c r="J276" s="6"/>
      <c r="K276" s="6"/>
      <c r="L276" s="6"/>
      <c r="M276" s="344"/>
      <c r="N276" s="6"/>
      <c r="O276" s="353"/>
      <c r="P276" s="344"/>
      <c r="Q276" s="344"/>
      <c r="R276" s="344"/>
      <c r="S276" s="312"/>
      <c r="T276" s="312"/>
      <c r="U276" s="312"/>
      <c r="V276" s="312"/>
      <c r="W276" s="312"/>
      <c r="X276" s="344"/>
    </row>
    <row r="277" spans="1:24" s="355" customFormat="1" ht="14.25" customHeight="1" x14ac:dyDescent="0.25">
      <c r="A277" s="329"/>
      <c r="B277" s="327"/>
      <c r="C277" s="344"/>
      <c r="D277" s="344"/>
      <c r="E277" s="344"/>
      <c r="F277" s="317"/>
      <c r="G277" s="322"/>
      <c r="H277" s="6"/>
      <c r="I277" s="6"/>
      <c r="J277" s="134"/>
      <c r="K277" s="6"/>
      <c r="L277" s="6"/>
      <c r="M277" s="344"/>
      <c r="N277" s="6"/>
      <c r="O277" s="344"/>
      <c r="P277" s="344"/>
      <c r="Q277" s="344"/>
      <c r="R277" s="344"/>
      <c r="S277" s="528"/>
      <c r="T277" s="528"/>
      <c r="U277" s="528"/>
      <c r="V277" s="312"/>
      <c r="W277" s="312"/>
      <c r="X277" s="344"/>
    </row>
    <row r="278" spans="1:24" s="355" customFormat="1" x14ac:dyDescent="0.25">
      <c r="A278" s="330"/>
      <c r="B278" s="333"/>
      <c r="C278" s="344"/>
      <c r="D278" s="344"/>
      <c r="E278" s="344"/>
      <c r="F278" s="334"/>
      <c r="G278" s="344"/>
      <c r="H278" s="6"/>
      <c r="I278" s="6"/>
      <c r="J278" s="6"/>
      <c r="K278" s="6"/>
      <c r="L278" s="6"/>
      <c r="M278" s="344"/>
      <c r="N278" s="134"/>
      <c r="O278" s="353"/>
      <c r="P278" s="356"/>
      <c r="Q278" s="356"/>
      <c r="R278" s="356"/>
      <c r="S278" s="528"/>
      <c r="T278" s="528"/>
      <c r="U278" s="528"/>
      <c r="V278" s="312"/>
      <c r="W278" s="312"/>
      <c r="X278" s="344"/>
    </row>
    <row r="279" spans="1:24" s="355" customFormat="1" x14ac:dyDescent="0.25">
      <c r="A279" s="330"/>
      <c r="B279" s="333"/>
      <c r="C279" s="344"/>
      <c r="D279" s="344"/>
      <c r="E279" s="344"/>
      <c r="F279" s="334"/>
      <c r="G279" s="344"/>
      <c r="H279" s="6"/>
      <c r="I279" s="6"/>
      <c r="J279" s="6"/>
      <c r="K279" s="6"/>
      <c r="L279" s="6"/>
      <c r="M279" s="344"/>
      <c r="N279" s="134"/>
      <c r="O279" s="353"/>
      <c r="P279" s="344"/>
      <c r="Q279" s="344"/>
      <c r="R279" s="344"/>
      <c r="S279" s="528"/>
      <c r="T279" s="528"/>
      <c r="U279" s="528"/>
      <c r="V279" s="312"/>
      <c r="W279" s="312"/>
      <c r="X279" s="344"/>
    </row>
    <row r="280" spans="1:24" s="355" customFormat="1" x14ac:dyDescent="0.25">
      <c r="A280" s="330"/>
      <c r="B280" s="321"/>
      <c r="C280" s="344"/>
      <c r="D280" s="344"/>
      <c r="E280" s="344"/>
      <c r="F280" s="325"/>
      <c r="G280" s="344"/>
      <c r="H280" s="6"/>
      <c r="I280" s="6"/>
      <c r="J280" s="6"/>
      <c r="K280" s="6"/>
      <c r="L280" s="6"/>
      <c r="M280" s="344"/>
      <c r="N280" s="6"/>
      <c r="O280" s="344"/>
      <c r="P280" s="344"/>
      <c r="Q280" s="344"/>
      <c r="R280" s="344"/>
      <c r="S280" s="312"/>
      <c r="T280" s="312"/>
      <c r="U280" s="312"/>
      <c r="V280" s="312"/>
      <c r="W280" s="312"/>
      <c r="X280" s="344"/>
    </row>
    <row r="281" spans="1:24" s="355" customFormat="1" ht="14.25" customHeight="1" x14ac:dyDescent="0.25">
      <c r="A281" s="329"/>
      <c r="B281" s="327"/>
      <c r="C281" s="344"/>
      <c r="D281" s="344"/>
      <c r="E281" s="344"/>
      <c r="F281" s="317"/>
      <c r="G281" s="322"/>
      <c r="H281" s="6"/>
      <c r="I281" s="6"/>
      <c r="J281" s="134"/>
      <c r="K281" s="6"/>
      <c r="L281" s="6"/>
      <c r="M281" s="344"/>
      <c r="N281" s="6"/>
      <c r="O281" s="344"/>
      <c r="P281" s="344"/>
      <c r="Q281" s="344"/>
      <c r="R281" s="344"/>
      <c r="S281" s="528"/>
      <c r="T281" s="528"/>
      <c r="U281" s="528"/>
      <c r="V281" s="312"/>
      <c r="W281" s="312"/>
      <c r="X281" s="344"/>
    </row>
    <row r="282" spans="1:24" s="355" customFormat="1" x14ac:dyDescent="0.25">
      <c r="A282" s="330"/>
      <c r="B282" s="333"/>
      <c r="C282" s="344"/>
      <c r="D282" s="344"/>
      <c r="E282" s="344"/>
      <c r="F282" s="334"/>
      <c r="G282" s="344"/>
      <c r="H282" s="6"/>
      <c r="I282" s="6"/>
      <c r="J282" s="6"/>
      <c r="K282" s="6"/>
      <c r="L282" s="6"/>
      <c r="M282" s="344"/>
      <c r="N282" s="134"/>
      <c r="O282" s="353"/>
      <c r="P282" s="344"/>
      <c r="Q282" s="344"/>
      <c r="R282" s="344"/>
      <c r="S282" s="528"/>
      <c r="T282" s="528"/>
      <c r="U282" s="528"/>
      <c r="V282" s="312"/>
      <c r="W282" s="312"/>
      <c r="X282" s="344"/>
    </row>
    <row r="283" spans="1:24" s="355" customFormat="1" x14ac:dyDescent="0.25">
      <c r="A283" s="330"/>
      <c r="B283" s="333"/>
      <c r="C283" s="344"/>
      <c r="D283" s="344"/>
      <c r="E283" s="344"/>
      <c r="F283" s="334"/>
      <c r="G283" s="344"/>
      <c r="H283" s="6"/>
      <c r="I283" s="6"/>
      <c r="J283" s="6"/>
      <c r="K283" s="6"/>
      <c r="L283" s="6"/>
      <c r="M283" s="344"/>
      <c r="N283" s="134"/>
      <c r="O283" s="353"/>
      <c r="P283" s="356"/>
      <c r="Q283" s="356"/>
      <c r="R283" s="356"/>
      <c r="S283" s="528"/>
      <c r="T283" s="528"/>
      <c r="U283" s="528"/>
      <c r="V283" s="312"/>
      <c r="W283" s="312"/>
      <c r="X283" s="344"/>
    </row>
    <row r="284" spans="1:24" s="355" customFormat="1" x14ac:dyDescent="0.25">
      <c r="A284" s="527"/>
      <c r="B284" s="527"/>
      <c r="C284" s="527"/>
      <c r="D284" s="527"/>
      <c r="E284" s="527"/>
      <c r="F284" s="527"/>
      <c r="G284" s="527"/>
      <c r="H284" s="527"/>
      <c r="I284" s="527"/>
      <c r="J284" s="527"/>
      <c r="K284" s="527"/>
      <c r="L284" s="527"/>
      <c r="M284" s="527"/>
      <c r="N284" s="527"/>
      <c r="O284" s="527"/>
      <c r="P284" s="527"/>
      <c r="Q284" s="527"/>
      <c r="R284" s="527"/>
      <c r="S284" s="527"/>
      <c r="T284" s="527"/>
      <c r="U284" s="527"/>
      <c r="V284" s="527"/>
      <c r="W284" s="527"/>
      <c r="X284" s="527"/>
    </row>
    <row r="285" spans="1:24" s="355" customFormat="1" x14ac:dyDescent="0.25">
      <c r="A285" s="346"/>
      <c r="B285" s="321"/>
      <c r="C285" s="344"/>
      <c r="D285" s="344"/>
      <c r="E285" s="344"/>
      <c r="F285" s="325"/>
      <c r="G285" s="344"/>
      <c r="H285" s="6"/>
      <c r="I285" s="6"/>
      <c r="J285" s="6"/>
      <c r="K285" s="6"/>
      <c r="L285" s="6"/>
      <c r="M285" s="344"/>
      <c r="N285" s="6"/>
      <c r="O285" s="344"/>
      <c r="P285" s="344"/>
      <c r="Q285" s="344"/>
      <c r="R285" s="344"/>
      <c r="S285" s="312"/>
      <c r="T285" s="312"/>
      <c r="U285" s="312"/>
      <c r="V285" s="312"/>
      <c r="W285" s="312"/>
      <c r="X285" s="344"/>
    </row>
    <row r="286" spans="1:24" s="355" customFormat="1" ht="14.25" customHeight="1" x14ac:dyDescent="0.25">
      <c r="A286" s="338"/>
      <c r="B286" s="327"/>
      <c r="C286" s="344"/>
      <c r="D286" s="344"/>
      <c r="E286" s="344"/>
      <c r="F286" s="317"/>
      <c r="G286" s="322"/>
      <c r="H286" s="6"/>
      <c r="I286" s="6"/>
      <c r="J286" s="134"/>
      <c r="K286" s="6"/>
      <c r="L286" s="6"/>
      <c r="M286" s="344"/>
      <c r="N286" s="6"/>
      <c r="O286" s="344"/>
      <c r="P286" s="344"/>
      <c r="Q286" s="344"/>
      <c r="R286" s="344"/>
      <c r="S286" s="528"/>
      <c r="T286" s="528"/>
      <c r="U286" s="528"/>
      <c r="V286" s="312"/>
      <c r="W286" s="312"/>
      <c r="X286" s="344"/>
    </row>
    <row r="287" spans="1:24" s="355" customFormat="1" x14ac:dyDescent="0.25">
      <c r="A287" s="339"/>
      <c r="B287" s="333"/>
      <c r="C287" s="344"/>
      <c r="D287" s="344"/>
      <c r="E287" s="344"/>
      <c r="F287" s="340"/>
      <c r="G287" s="344"/>
      <c r="H287" s="6"/>
      <c r="I287" s="6"/>
      <c r="J287" s="6"/>
      <c r="K287" s="6"/>
      <c r="L287" s="6"/>
      <c r="M287" s="344"/>
      <c r="N287" s="134"/>
      <c r="O287" s="353"/>
      <c r="P287" s="356"/>
      <c r="Q287" s="356"/>
      <c r="R287" s="356"/>
      <c r="S287" s="528"/>
      <c r="T287" s="528"/>
      <c r="U287" s="528"/>
      <c r="V287" s="312"/>
      <c r="W287" s="312"/>
      <c r="X287" s="344"/>
    </row>
    <row r="288" spans="1:24" s="355" customFormat="1" x14ac:dyDescent="0.25">
      <c r="A288" s="339"/>
      <c r="B288" s="333"/>
      <c r="C288" s="344"/>
      <c r="D288" s="344"/>
      <c r="E288" s="344"/>
      <c r="F288" s="340"/>
      <c r="G288" s="344"/>
      <c r="H288" s="6"/>
      <c r="I288" s="6"/>
      <c r="J288" s="6"/>
      <c r="K288" s="6"/>
      <c r="L288" s="6"/>
      <c r="M288" s="344"/>
      <c r="N288" s="134"/>
      <c r="O288" s="353"/>
      <c r="P288" s="344"/>
      <c r="Q288" s="344"/>
      <c r="R288" s="344"/>
      <c r="S288" s="528"/>
      <c r="T288" s="528"/>
      <c r="U288" s="528"/>
      <c r="V288" s="312"/>
      <c r="W288" s="312"/>
      <c r="X288" s="344"/>
    </row>
    <row r="289" spans="1:24" s="355" customFormat="1" x14ac:dyDescent="0.25">
      <c r="A289" s="346"/>
      <c r="B289" s="321"/>
      <c r="C289" s="344"/>
      <c r="D289" s="344"/>
      <c r="E289" s="344"/>
      <c r="F289" s="325"/>
      <c r="G289" s="344"/>
      <c r="H289" s="6"/>
      <c r="I289" s="6"/>
      <c r="J289" s="6"/>
      <c r="K289" s="6"/>
      <c r="L289" s="6"/>
      <c r="M289" s="344"/>
      <c r="N289" s="6"/>
      <c r="O289" s="344"/>
      <c r="P289" s="344"/>
      <c r="Q289" s="344"/>
      <c r="R289" s="344"/>
      <c r="S289" s="312"/>
      <c r="T289" s="312"/>
      <c r="U289" s="312"/>
      <c r="V289" s="312"/>
      <c r="W289" s="312"/>
      <c r="X289" s="344"/>
    </row>
    <row r="290" spans="1:24" s="355" customFormat="1" x14ac:dyDescent="0.25">
      <c r="A290" s="527"/>
      <c r="B290" s="527"/>
      <c r="C290" s="527"/>
      <c r="D290" s="527"/>
      <c r="E290" s="527"/>
      <c r="F290" s="527"/>
      <c r="G290" s="527"/>
      <c r="H290" s="527"/>
      <c r="I290" s="527"/>
      <c r="J290" s="527"/>
      <c r="K290" s="527"/>
      <c r="L290" s="527"/>
      <c r="M290" s="527"/>
      <c r="N290" s="527"/>
      <c r="O290" s="527"/>
      <c r="P290" s="527"/>
      <c r="Q290" s="527"/>
      <c r="R290" s="527"/>
      <c r="S290" s="527"/>
      <c r="T290" s="527"/>
      <c r="U290" s="527"/>
      <c r="V290" s="527"/>
      <c r="W290" s="527"/>
      <c r="X290" s="527"/>
    </row>
    <row r="291" spans="1:24" s="355" customFormat="1" ht="14.25" customHeight="1" x14ac:dyDescent="0.25">
      <c r="A291" s="351"/>
      <c r="B291" s="327"/>
      <c r="C291" s="344"/>
      <c r="D291" s="344"/>
      <c r="E291" s="344"/>
      <c r="F291" s="317"/>
      <c r="G291" s="322"/>
      <c r="H291" s="6"/>
      <c r="I291" s="6"/>
      <c r="J291" s="134"/>
      <c r="K291" s="6"/>
      <c r="L291" s="6"/>
      <c r="M291" s="344"/>
      <c r="N291" s="6"/>
      <c r="O291" s="344"/>
      <c r="P291" s="344"/>
      <c r="Q291" s="344"/>
      <c r="R291" s="344"/>
      <c r="S291" s="528"/>
      <c r="T291" s="528"/>
      <c r="U291" s="528"/>
      <c r="V291" s="312"/>
      <c r="W291" s="312"/>
      <c r="X291" s="344"/>
    </row>
    <row r="292" spans="1:24" s="355" customFormat="1" x14ac:dyDescent="0.25">
      <c r="A292" s="346"/>
      <c r="B292" s="321"/>
      <c r="C292" s="344"/>
      <c r="D292" s="344"/>
      <c r="E292" s="344"/>
      <c r="F292" s="325"/>
      <c r="G292" s="344"/>
      <c r="H292" s="6"/>
      <c r="I292" s="6"/>
      <c r="J292" s="6"/>
      <c r="K292" s="6"/>
      <c r="L292" s="6"/>
      <c r="M292" s="344"/>
      <c r="N292" s="134"/>
      <c r="O292" s="353"/>
      <c r="P292" s="356"/>
      <c r="Q292" s="356"/>
      <c r="R292" s="356"/>
      <c r="S292" s="528"/>
      <c r="T292" s="528"/>
      <c r="U292" s="528"/>
      <c r="V292" s="312"/>
      <c r="W292" s="312"/>
      <c r="X292" s="344"/>
    </row>
    <row r="293" spans="1:24" s="355" customFormat="1" x14ac:dyDescent="0.25">
      <c r="A293" s="346"/>
      <c r="B293" s="321"/>
      <c r="C293" s="344"/>
      <c r="D293" s="344"/>
      <c r="E293" s="344"/>
      <c r="F293" s="325"/>
      <c r="G293" s="344"/>
      <c r="H293" s="6"/>
      <c r="I293" s="6"/>
      <c r="J293" s="6"/>
      <c r="K293" s="6"/>
      <c r="L293" s="6"/>
      <c r="M293" s="344"/>
      <c r="N293" s="134"/>
      <c r="O293" s="353"/>
      <c r="P293" s="344"/>
      <c r="Q293" s="344"/>
      <c r="R293" s="344"/>
      <c r="S293" s="528"/>
      <c r="T293" s="528"/>
      <c r="U293" s="528"/>
      <c r="V293" s="312"/>
      <c r="W293" s="312"/>
      <c r="X293" s="344"/>
    </row>
  </sheetData>
  <mergeCells count="244">
    <mergeCell ref="V4:X4"/>
    <mergeCell ref="S16:S18"/>
    <mergeCell ref="T16:T18"/>
    <mergeCell ref="U16:U18"/>
    <mergeCell ref="S20:S22"/>
    <mergeCell ref="T20:T22"/>
    <mergeCell ref="U20:U22"/>
    <mergeCell ref="A7:X7"/>
    <mergeCell ref="S8:U8"/>
    <mergeCell ref="V8:W8"/>
    <mergeCell ref="N9:O9"/>
    <mergeCell ref="A11:X11"/>
    <mergeCell ref="A12:X14"/>
    <mergeCell ref="X28:X30"/>
    <mergeCell ref="S32:S34"/>
    <mergeCell ref="T32:T34"/>
    <mergeCell ref="U32:U34"/>
    <mergeCell ref="S36:S38"/>
    <mergeCell ref="T36:T38"/>
    <mergeCell ref="U36:U38"/>
    <mergeCell ref="S24:S26"/>
    <mergeCell ref="T24:T26"/>
    <mergeCell ref="U24:U26"/>
    <mergeCell ref="S28:S30"/>
    <mergeCell ref="T28:T30"/>
    <mergeCell ref="U28:U30"/>
    <mergeCell ref="S49:S51"/>
    <mergeCell ref="T49:T51"/>
    <mergeCell ref="U49:U51"/>
    <mergeCell ref="S53:S55"/>
    <mergeCell ref="T53:T55"/>
    <mergeCell ref="U53:U55"/>
    <mergeCell ref="S40:S42"/>
    <mergeCell ref="T40:T42"/>
    <mergeCell ref="U40:U42"/>
    <mergeCell ref="A44:X44"/>
    <mergeCell ref="S45:S47"/>
    <mergeCell ref="T45:T47"/>
    <mergeCell ref="U45:U47"/>
    <mergeCell ref="A66:X66"/>
    <mergeCell ref="S67:S69"/>
    <mergeCell ref="T67:T69"/>
    <mergeCell ref="U67:U69"/>
    <mergeCell ref="S71:S72"/>
    <mergeCell ref="T71:T72"/>
    <mergeCell ref="U71:U72"/>
    <mergeCell ref="S57:S59"/>
    <mergeCell ref="T57:T59"/>
    <mergeCell ref="U57:U59"/>
    <mergeCell ref="A61:X61"/>
    <mergeCell ref="S62:S64"/>
    <mergeCell ref="T62:T64"/>
    <mergeCell ref="U62:U64"/>
    <mergeCell ref="X79:X81"/>
    <mergeCell ref="A82:X82"/>
    <mergeCell ref="S83:S85"/>
    <mergeCell ref="T83:T85"/>
    <mergeCell ref="U83:U85"/>
    <mergeCell ref="X83:X85"/>
    <mergeCell ref="S74:S76"/>
    <mergeCell ref="T74:T76"/>
    <mergeCell ref="U74:U76"/>
    <mergeCell ref="S79:S81"/>
    <mergeCell ref="T79:T81"/>
    <mergeCell ref="U79:U81"/>
    <mergeCell ref="S94:S96"/>
    <mergeCell ref="T94:T96"/>
    <mergeCell ref="U94:U96"/>
    <mergeCell ref="S98:S99"/>
    <mergeCell ref="T98:T99"/>
    <mergeCell ref="U98:U99"/>
    <mergeCell ref="S87:S88"/>
    <mergeCell ref="T87:T88"/>
    <mergeCell ref="U87:U88"/>
    <mergeCell ref="S90:S92"/>
    <mergeCell ref="T90:T92"/>
    <mergeCell ref="U90:U92"/>
    <mergeCell ref="S109:S111"/>
    <mergeCell ref="T109:T111"/>
    <mergeCell ref="U109:U111"/>
    <mergeCell ref="S113:S115"/>
    <mergeCell ref="T113:T115"/>
    <mergeCell ref="U113:U115"/>
    <mergeCell ref="S101:S103"/>
    <mergeCell ref="T101:T103"/>
    <mergeCell ref="U101:U103"/>
    <mergeCell ref="S105:S107"/>
    <mergeCell ref="T105:T107"/>
    <mergeCell ref="U105:U107"/>
    <mergeCell ref="S125:S127"/>
    <mergeCell ref="T125:T127"/>
    <mergeCell ref="U125:U127"/>
    <mergeCell ref="S129:S130"/>
    <mergeCell ref="T129:T130"/>
    <mergeCell ref="U129:U130"/>
    <mergeCell ref="S117:S119"/>
    <mergeCell ref="T117:T119"/>
    <mergeCell ref="U117:U119"/>
    <mergeCell ref="A120:X120"/>
    <mergeCell ref="S121:S123"/>
    <mergeCell ref="T121:T123"/>
    <mergeCell ref="U121:U123"/>
    <mergeCell ref="A139:X139"/>
    <mergeCell ref="S140:S142"/>
    <mergeCell ref="T140:T142"/>
    <mergeCell ref="U140:U142"/>
    <mergeCell ref="S144:S146"/>
    <mergeCell ref="T144:T146"/>
    <mergeCell ref="U144:U146"/>
    <mergeCell ref="S132:S134"/>
    <mergeCell ref="T132:T134"/>
    <mergeCell ref="U132:U134"/>
    <mergeCell ref="S136:S138"/>
    <mergeCell ref="T136:T138"/>
    <mergeCell ref="U136:U138"/>
    <mergeCell ref="B154:X154"/>
    <mergeCell ref="S155:S156"/>
    <mergeCell ref="T155:T156"/>
    <mergeCell ref="U155:U156"/>
    <mergeCell ref="A157:X157"/>
    <mergeCell ref="S158:S159"/>
    <mergeCell ref="T158:T159"/>
    <mergeCell ref="U158:U159"/>
    <mergeCell ref="A147:X147"/>
    <mergeCell ref="S148:S149"/>
    <mergeCell ref="T148:T149"/>
    <mergeCell ref="U148:U149"/>
    <mergeCell ref="A150:X150"/>
    <mergeCell ref="S151:S153"/>
    <mergeCell ref="T151:T153"/>
    <mergeCell ref="U151:U153"/>
    <mergeCell ref="S168:S170"/>
    <mergeCell ref="T168:T170"/>
    <mergeCell ref="U168:U170"/>
    <mergeCell ref="S172:S174"/>
    <mergeCell ref="T172:T174"/>
    <mergeCell ref="U172:U174"/>
    <mergeCell ref="A160:X160"/>
    <mergeCell ref="S161:S163"/>
    <mergeCell ref="T161:T163"/>
    <mergeCell ref="U161:U163"/>
    <mergeCell ref="S165:S166"/>
    <mergeCell ref="T165:T166"/>
    <mergeCell ref="U165:U166"/>
    <mergeCell ref="X187:X189"/>
    <mergeCell ref="S191:S193"/>
    <mergeCell ref="T191:T193"/>
    <mergeCell ref="U191:U193"/>
    <mergeCell ref="A175:X175"/>
    <mergeCell ref="U176:U178"/>
    <mergeCell ref="S180:S182"/>
    <mergeCell ref="T180:T182"/>
    <mergeCell ref="U180:U182"/>
    <mergeCell ref="S184:S185"/>
    <mergeCell ref="T184:T185"/>
    <mergeCell ref="U184:U185"/>
    <mergeCell ref="S195:S197"/>
    <mergeCell ref="T195:T197"/>
    <mergeCell ref="U195:U197"/>
    <mergeCell ref="S199:S203"/>
    <mergeCell ref="T199:T203"/>
    <mergeCell ref="U199:U203"/>
    <mergeCell ref="S187:S189"/>
    <mergeCell ref="T187:T189"/>
    <mergeCell ref="U187:U189"/>
    <mergeCell ref="S213:S215"/>
    <mergeCell ref="T213:T215"/>
    <mergeCell ref="U213:U215"/>
    <mergeCell ref="S217:S219"/>
    <mergeCell ref="T217:T219"/>
    <mergeCell ref="U217:U219"/>
    <mergeCell ref="X199:X201"/>
    <mergeCell ref="A204:X204"/>
    <mergeCell ref="S205:S207"/>
    <mergeCell ref="T205:T207"/>
    <mergeCell ref="U205:U207"/>
    <mergeCell ref="S209:S211"/>
    <mergeCell ref="T209:T211"/>
    <mergeCell ref="U209:U211"/>
    <mergeCell ref="X209:X211"/>
    <mergeCell ref="A228:X228"/>
    <mergeCell ref="S229:S231"/>
    <mergeCell ref="T229:T231"/>
    <mergeCell ref="U229:U231"/>
    <mergeCell ref="S233:S235"/>
    <mergeCell ref="T233:T235"/>
    <mergeCell ref="U233:U235"/>
    <mergeCell ref="A220:X220"/>
    <mergeCell ref="S221:S223"/>
    <mergeCell ref="T221:T223"/>
    <mergeCell ref="U221:U223"/>
    <mergeCell ref="S225:S227"/>
    <mergeCell ref="T225:T227"/>
    <mergeCell ref="U225:U227"/>
    <mergeCell ref="S245:S247"/>
    <mergeCell ref="T245:T247"/>
    <mergeCell ref="U245:U247"/>
    <mergeCell ref="S249:S251"/>
    <mergeCell ref="T249:T251"/>
    <mergeCell ref="U249:U251"/>
    <mergeCell ref="S237:S239"/>
    <mergeCell ref="T237:T239"/>
    <mergeCell ref="U237:U239"/>
    <mergeCell ref="A240:X240"/>
    <mergeCell ref="S241:S243"/>
    <mergeCell ref="T241:T243"/>
    <mergeCell ref="U241:U243"/>
    <mergeCell ref="S261:S262"/>
    <mergeCell ref="T261:T262"/>
    <mergeCell ref="U261:U262"/>
    <mergeCell ref="A263:X263"/>
    <mergeCell ref="S264:S265"/>
    <mergeCell ref="T264:T265"/>
    <mergeCell ref="U264:U265"/>
    <mergeCell ref="S253:S255"/>
    <mergeCell ref="T253:T255"/>
    <mergeCell ref="U253:U255"/>
    <mergeCell ref="A256:X256"/>
    <mergeCell ref="S257:S259"/>
    <mergeCell ref="T257:T259"/>
    <mergeCell ref="U257:U259"/>
    <mergeCell ref="S274:S275"/>
    <mergeCell ref="T274:T275"/>
    <mergeCell ref="U274:U275"/>
    <mergeCell ref="S277:S279"/>
    <mergeCell ref="T277:T279"/>
    <mergeCell ref="U277:U279"/>
    <mergeCell ref="S267:S269"/>
    <mergeCell ref="T267:T269"/>
    <mergeCell ref="U267:U269"/>
    <mergeCell ref="S271:S272"/>
    <mergeCell ref="T271:T272"/>
    <mergeCell ref="U271:U272"/>
    <mergeCell ref="A290:X290"/>
    <mergeCell ref="S291:S293"/>
    <mergeCell ref="T291:T293"/>
    <mergeCell ref="U291:U293"/>
    <mergeCell ref="S281:S283"/>
    <mergeCell ref="T281:T283"/>
    <mergeCell ref="U281:U283"/>
    <mergeCell ref="A284:X284"/>
    <mergeCell ref="S286:S288"/>
    <mergeCell ref="T286:T288"/>
    <mergeCell ref="U286:U288"/>
  </mergeCells>
  <conditionalFormatting sqref="P30:R30 P28:R28 P16:R22 P24:R26 P33:R33 P37:R37 P50:R50 P54:R54 P58:R58 P63:R63 P68:R68 P75:R75 P84:R84 P110:R110 P114:R114 P118:R118 P122:R122 P126:R126 P133:R133 P137:R137 P141:R141 P145:R145 P152:R152 P162:R162 P169:R169 P173:R173 P177:R177 P181:R181 P192:R192 P196:R196 P200:R200 P206:R206 P210:R210 P214:R214 P218:R218 P222:R222 P226:R226 P230:R230 P234:R234 P238:R238 P242:R242 P246:R246 P250:R250 P254:R254 P258:R258 P268:R268 P278:R278 P287:R287 P292:R292 P42:R42 P47:R47 P81:R81 P92:R92 P96:R96 P103:R103 P107:R107 P189:R189 P283:R283 P72:R72 P88:R88 P99:R99 P130:R130 P149:R149 P156:R156 P159:R159 P166:R166 P185:R185 P203:R203 P262:R262 P272:R272 P275:R275 P9:R10">
    <cfRule type="expression" dxfId="202" priority="1" stopIfTrue="1">
      <formula>AND(P9&lt;&gt;"",OR(P9&lt;=0,P9="-"))</formula>
    </cfRule>
  </conditionalFormatting>
  <conditionalFormatting sqref="P190:R191 P201:R202 P255:R255 P239:R239 P227:R227 P219:R219 P186:R188 P174:R174 P153:R153 P155:R155 P146:R146 P148:R148 P131:R132 P138:R138 P119:R119 P48:R49 P64:R65 P293:R64387 P59:R60 P31:R32 P34:R36 P43:R43 P51:R53 P55:R57 P62:R62 P67:R67 P279:R282 P83:R83 P76:R80 P111:R113 P115:R117 P121:R121 P123:R125 P100:R102 P134:R136 P140:R140 P142:R144 P151:R151 P161:R161 P158:R158 P170:R172 P176:R176 P178:R180 P108:R109 P193:R195 P197:R199 P205:R205 P207:R209 P211:R213 P215:R217 P221:R221 P223:R225 P229:R229 P231:R233 P235:R237 P241:R241 P243:R245 P247:R249 P251:R253 P257:R257 P264:R267 P259:R261 P285:R286 P276:R277 P38:R41 P45:R46 P73:R74 P93:R95 P89:R91 P104:R106 P167:R168 P69:R71 P85:R87 P97:R98 P127:R129 P163:R165 P182:R184 P269:R271 P273:R274 P288:R289 P291:R291">
    <cfRule type="expression" dxfId="201" priority="2" stopIfTrue="1">
      <formula>AND(P31&lt;&gt;"",OR(P31=0,P31="-"))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J27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outlineLevelRow="1" outlineLevelCol="1" x14ac:dyDescent="0.25"/>
  <cols>
    <col min="1" max="1" width="17.140625" style="299" customWidth="1"/>
    <col min="2" max="2" width="4.7109375" style="300" customWidth="1"/>
    <col min="3" max="3" width="5.140625" style="300" customWidth="1"/>
    <col min="4" max="4" width="5" style="300" customWidth="1"/>
    <col min="5" max="5" width="3" style="300" customWidth="1"/>
    <col min="6" max="6" width="11" style="301" customWidth="1"/>
    <col min="7" max="7" width="14.140625" style="301" customWidth="1"/>
    <col min="8" max="8" width="12.42578125" style="495" customWidth="1"/>
    <col min="9" max="9" width="13.28515625" style="303" customWidth="1" collapsed="1"/>
    <col min="10" max="10" width="13.140625" style="304" customWidth="1"/>
    <col min="11" max="11" width="12.42578125" style="305" customWidth="1" outlineLevel="1"/>
    <col min="12" max="12" width="13.42578125" style="306" customWidth="1" outlineLevel="1"/>
    <col min="13" max="13" width="13.140625" style="306" customWidth="1" outlineLevel="1"/>
    <col min="14" max="14" width="9.28515625" style="304" customWidth="1" collapsed="1"/>
    <col min="15" max="15" width="9.42578125" style="302" customWidth="1"/>
    <col min="16" max="16" width="15" style="307" customWidth="1"/>
    <col min="17" max="17" width="19.7109375" style="302" customWidth="1"/>
    <col min="18" max="18" width="28.42578125" style="302" customWidth="1"/>
    <col min="19" max="19" width="34.28515625" style="19" customWidth="1" outlineLevel="1"/>
    <col min="20" max="20" width="15" style="3" customWidth="1" outlineLevel="1" collapsed="1"/>
    <col min="21" max="21" width="14.42578125" style="19" customWidth="1" outlineLevel="1"/>
    <col min="22" max="22" width="12.7109375" style="308" customWidth="1" outlineLevel="1"/>
    <col min="23" max="23" width="12.140625" style="309" customWidth="1" outlineLevel="1"/>
    <col min="24" max="24" width="15.5703125" style="310" customWidth="1" collapsed="1"/>
    <col min="25" max="25" width="13.7109375" style="60" hidden="1" customWidth="1" outlineLevel="1"/>
    <col min="26" max="26" width="12.85546875" style="60" hidden="1" customWidth="1" outlineLevel="1"/>
    <col min="27" max="27" width="11.42578125" style="60" hidden="1" customWidth="1" outlineLevel="1"/>
    <col min="28" max="28" width="11.140625" style="60" hidden="1" customWidth="1" outlineLevel="1"/>
    <col min="29" max="29" width="6" style="311" hidden="1" customWidth="1" outlineLevel="1" collapsed="1"/>
    <col min="30" max="31" width="5.140625" style="311" hidden="1" customWidth="1" outlineLevel="1"/>
    <col min="32" max="32" width="5.85546875" style="311" hidden="1" customWidth="1" outlineLevel="1"/>
    <col min="33" max="33" width="8.140625" style="311" hidden="1" customWidth="1" outlineLevel="1"/>
    <col min="34" max="34" width="8.28515625" style="311" hidden="1" customWidth="1" outlineLevel="1"/>
    <col min="35" max="35" width="7.28515625" style="311" hidden="1" customWidth="1" outlineLevel="1"/>
    <col min="36" max="36" width="9.140625" style="311" hidden="1" customWidth="1" outlineLevel="1"/>
    <col min="37" max="16384" width="9.140625" style="60"/>
  </cols>
  <sheetData>
    <row r="1" spans="1:36" s="298" customFormat="1" ht="23.25" customHeight="1" outlineLevel="1" x14ac:dyDescent="0.3">
      <c r="A1" s="386" t="s">
        <v>323</v>
      </c>
      <c r="B1" s="74"/>
      <c r="C1" s="74"/>
      <c r="D1" s="74"/>
      <c r="E1" s="74"/>
      <c r="F1" s="387"/>
      <c r="G1" s="387"/>
      <c r="H1" s="489"/>
      <c r="I1" s="388"/>
      <c r="J1" s="389"/>
      <c r="K1" s="389"/>
      <c r="L1" s="389"/>
      <c r="M1" s="389"/>
      <c r="N1" s="389"/>
      <c r="O1" s="390"/>
      <c r="P1" s="390"/>
      <c r="Q1" s="83"/>
      <c r="R1" s="83"/>
      <c r="S1" s="104"/>
      <c r="T1" s="391"/>
      <c r="U1" s="392"/>
      <c r="V1" s="393"/>
      <c r="W1" s="393"/>
      <c r="X1" s="297"/>
      <c r="AC1" s="28"/>
      <c r="AD1" s="28"/>
      <c r="AE1" s="28"/>
      <c r="AF1" s="28"/>
      <c r="AG1" s="28"/>
      <c r="AH1" s="28"/>
      <c r="AI1" s="28"/>
      <c r="AJ1" s="28"/>
    </row>
    <row r="2" spans="1:36" s="28" customFormat="1" ht="51" customHeight="1" x14ac:dyDescent="0.25">
      <c r="A2" s="488" t="s">
        <v>23</v>
      </c>
      <c r="B2" s="558" t="s">
        <v>24</v>
      </c>
      <c r="C2" s="560" t="s">
        <v>25</v>
      </c>
      <c r="D2" s="560" t="s">
        <v>2</v>
      </c>
      <c r="E2" s="560" t="s">
        <v>26</v>
      </c>
      <c r="F2" s="560" t="s">
        <v>27</v>
      </c>
      <c r="G2" s="562" t="s">
        <v>322</v>
      </c>
      <c r="H2" s="560" t="s">
        <v>28</v>
      </c>
      <c r="I2" s="560" t="s">
        <v>21</v>
      </c>
      <c r="J2" s="560" t="s">
        <v>19</v>
      </c>
      <c r="K2" s="560" t="s">
        <v>29</v>
      </c>
      <c r="L2" s="560" t="s">
        <v>30</v>
      </c>
      <c r="M2" s="567" t="s">
        <v>30</v>
      </c>
      <c r="N2" s="567" t="s">
        <v>5</v>
      </c>
      <c r="O2" s="558"/>
      <c r="P2" s="558" t="s">
        <v>31</v>
      </c>
      <c r="Q2" s="560" t="s">
        <v>316</v>
      </c>
      <c r="R2" s="567" t="s">
        <v>32</v>
      </c>
      <c r="S2" s="569" t="s">
        <v>16</v>
      </c>
      <c r="T2" s="570"/>
      <c r="U2" s="571"/>
      <c r="V2" s="572" t="s">
        <v>199</v>
      </c>
      <c r="W2" s="573"/>
      <c r="X2" s="560" t="s">
        <v>6</v>
      </c>
      <c r="Y2" s="574" t="s">
        <v>33</v>
      </c>
      <c r="Z2" s="574" t="s">
        <v>34</v>
      </c>
      <c r="AA2" s="574" t="s">
        <v>35</v>
      </c>
      <c r="AB2" s="574" t="s">
        <v>36</v>
      </c>
      <c r="AC2" s="564"/>
      <c r="AD2" s="565"/>
      <c r="AE2" s="565"/>
      <c r="AF2" s="566"/>
      <c r="AG2" s="564" t="s">
        <v>37</v>
      </c>
      <c r="AH2" s="565"/>
      <c r="AI2" s="565"/>
      <c r="AJ2" s="566"/>
    </row>
    <row r="3" spans="1:36" s="28" customFormat="1" ht="25.5" x14ac:dyDescent="0.25">
      <c r="A3" s="29"/>
      <c r="B3" s="559"/>
      <c r="C3" s="561"/>
      <c r="D3" s="561"/>
      <c r="E3" s="561"/>
      <c r="F3" s="561"/>
      <c r="G3" s="563"/>
      <c r="H3" s="561"/>
      <c r="I3" s="561"/>
      <c r="J3" s="561"/>
      <c r="K3" s="561"/>
      <c r="L3" s="561"/>
      <c r="M3" s="568"/>
      <c r="N3" s="568"/>
      <c r="O3" s="559"/>
      <c r="P3" s="559"/>
      <c r="Q3" s="561"/>
      <c r="R3" s="561"/>
      <c r="S3" s="512" t="s">
        <v>17</v>
      </c>
      <c r="T3" s="30" t="s">
        <v>200</v>
      </c>
      <c r="U3" s="512" t="s">
        <v>38</v>
      </c>
      <c r="V3" s="31" t="s">
        <v>14</v>
      </c>
      <c r="W3" s="32" t="s">
        <v>15</v>
      </c>
      <c r="X3" s="561"/>
      <c r="Y3" s="575"/>
      <c r="Z3" s="575"/>
      <c r="AA3" s="575"/>
      <c r="AB3" s="575"/>
      <c r="AC3" s="33"/>
      <c r="AD3" s="34"/>
      <c r="AE3" s="34"/>
      <c r="AF3" s="35"/>
      <c r="AG3" s="33"/>
      <c r="AH3" s="34"/>
      <c r="AI3" s="34"/>
      <c r="AJ3" s="35"/>
    </row>
    <row r="4" spans="1:36" s="502" customFormat="1" x14ac:dyDescent="0.25">
      <c r="A4" s="36"/>
      <c r="B4" s="37"/>
      <c r="C4" s="37"/>
      <c r="D4" s="37"/>
      <c r="E4" s="37"/>
      <c r="F4" s="38" t="s">
        <v>7</v>
      </c>
      <c r="G4" s="38" t="s">
        <v>7</v>
      </c>
      <c r="H4" s="39" t="s">
        <v>20</v>
      </c>
      <c r="I4" s="39" t="s">
        <v>20</v>
      </c>
      <c r="J4" s="38" t="s">
        <v>7</v>
      </c>
      <c r="K4" s="39" t="s">
        <v>20</v>
      </c>
      <c r="L4" s="39" t="s">
        <v>20</v>
      </c>
      <c r="M4" s="39" t="s">
        <v>20</v>
      </c>
      <c r="N4" s="40" t="s">
        <v>7</v>
      </c>
      <c r="O4" s="40" t="s">
        <v>8</v>
      </c>
      <c r="P4" s="41" t="s">
        <v>7</v>
      </c>
      <c r="Q4" s="38" t="s">
        <v>7</v>
      </c>
      <c r="R4" s="38" t="s">
        <v>7</v>
      </c>
      <c r="S4" s="42"/>
      <c r="T4" s="43"/>
      <c r="U4" s="42"/>
      <c r="V4" s="44"/>
      <c r="W4" s="45"/>
      <c r="X4" s="46"/>
      <c r="Y4" s="431"/>
      <c r="Z4" s="47"/>
      <c r="AA4" s="47"/>
      <c r="AB4" s="48"/>
      <c r="AC4" s="49">
        <v>500</v>
      </c>
      <c r="AD4" s="50">
        <v>220</v>
      </c>
      <c r="AE4" s="51">
        <v>110</v>
      </c>
      <c r="AF4" s="52">
        <v>35</v>
      </c>
      <c r="AG4" s="49">
        <v>500</v>
      </c>
      <c r="AH4" s="50">
        <v>220</v>
      </c>
      <c r="AI4" s="53">
        <v>110</v>
      </c>
      <c r="AJ4" s="52">
        <v>35</v>
      </c>
    </row>
    <row r="5" spans="1:36" ht="18" x14ac:dyDescent="0.25">
      <c r="A5" s="54"/>
      <c r="B5" s="55"/>
      <c r="C5" s="55"/>
      <c r="D5" s="55"/>
      <c r="E5" s="55"/>
      <c r="F5" s="55"/>
      <c r="G5" s="368"/>
      <c r="H5" s="490"/>
      <c r="I5" s="55"/>
      <c r="J5" s="55"/>
      <c r="K5" s="55"/>
      <c r="L5" s="56" t="s">
        <v>39</v>
      </c>
      <c r="M5" s="56"/>
      <c r="N5" s="55"/>
      <c r="O5" s="55"/>
      <c r="P5" s="55"/>
      <c r="Q5" s="55"/>
      <c r="R5" s="55"/>
      <c r="S5" s="57"/>
      <c r="T5" s="57"/>
      <c r="U5" s="57"/>
      <c r="V5" s="58"/>
      <c r="W5" s="58"/>
      <c r="X5" s="59"/>
      <c r="Y5" s="47">
        <v>0</v>
      </c>
      <c r="Z5" s="47">
        <v>100</v>
      </c>
      <c r="AA5" s="47">
        <v>105</v>
      </c>
      <c r="AB5" s="47">
        <v>140</v>
      </c>
      <c r="AC5" s="49"/>
      <c r="AD5" s="50"/>
      <c r="AE5" s="51"/>
      <c r="AF5" s="52"/>
      <c r="AG5" s="49"/>
      <c r="AH5" s="50"/>
      <c r="AI5" s="53"/>
      <c r="AJ5" s="52"/>
    </row>
    <row r="6" spans="1:36" s="502" customFormat="1" x14ac:dyDescent="0.2">
      <c r="A6" s="61" t="s">
        <v>41</v>
      </c>
      <c r="B6" s="62" t="s">
        <v>40</v>
      </c>
      <c r="C6" s="62" t="s">
        <v>40</v>
      </c>
      <c r="D6" s="62" t="s">
        <v>40</v>
      </c>
      <c r="E6" s="62" t="s">
        <v>40</v>
      </c>
      <c r="F6" s="62" t="s">
        <v>40</v>
      </c>
      <c r="G6" s="369"/>
      <c r="H6" s="407"/>
      <c r="I6" s="64" t="s">
        <v>40</v>
      </c>
      <c r="J6" s="63"/>
      <c r="K6" s="63"/>
      <c r="L6" s="63"/>
      <c r="M6" s="63"/>
      <c r="N6" s="63"/>
      <c r="O6" s="65"/>
      <c r="P6" s="65"/>
      <c r="Q6" s="66"/>
      <c r="R6" s="66"/>
      <c r="S6" s="69"/>
      <c r="T6" s="68"/>
      <c r="U6" s="69"/>
      <c r="V6" s="70"/>
      <c r="W6" s="71"/>
      <c r="X6" s="72"/>
      <c r="Y6" s="60"/>
      <c r="Z6" s="60"/>
      <c r="AA6" s="60"/>
      <c r="AB6" s="60"/>
      <c r="AC6" s="49"/>
      <c r="AD6" s="50"/>
      <c r="AE6" s="51"/>
      <c r="AF6" s="52"/>
      <c r="AG6" s="49"/>
      <c r="AH6" s="50"/>
      <c r="AI6" s="53"/>
      <c r="AJ6" s="52"/>
    </row>
    <row r="7" spans="1:36" s="87" customFormat="1" ht="14.25" customHeight="1" x14ac:dyDescent="0.25">
      <c r="A7" s="108" t="s">
        <v>43</v>
      </c>
      <c r="B7" s="73"/>
      <c r="C7" s="109" t="s">
        <v>44</v>
      </c>
      <c r="D7" s="74"/>
      <c r="E7" s="75"/>
      <c r="F7" s="403">
        <f>F8+F9</f>
        <v>400</v>
      </c>
      <c r="G7" s="76">
        <f>G8+G9</f>
        <v>106.4</v>
      </c>
      <c r="H7" s="404">
        <v>62.55</v>
      </c>
      <c r="I7" s="77">
        <v>70.051999999999992</v>
      </c>
      <c r="J7" s="78">
        <f>G7+I7</f>
        <v>176.452</v>
      </c>
      <c r="K7" s="79">
        <v>1.4E-2</v>
      </c>
      <c r="L7" s="80">
        <v>62.55</v>
      </c>
      <c r="M7" s="79">
        <f>K7+L7</f>
        <v>62.564</v>
      </c>
      <c r="N7" s="81"/>
      <c r="O7" s="82"/>
      <c r="P7" s="82"/>
      <c r="Q7" s="83"/>
      <c r="R7" s="84"/>
      <c r="S7" s="548" t="s">
        <v>13</v>
      </c>
      <c r="T7" s="548" t="s">
        <v>45</v>
      </c>
      <c r="U7" s="548" t="s">
        <v>46</v>
      </c>
      <c r="V7" s="85">
        <v>56.125426099999999</v>
      </c>
      <c r="W7" s="86">
        <v>101.59070490000001</v>
      </c>
      <c r="X7" s="548"/>
      <c r="AC7" s="49"/>
      <c r="AD7" s="88">
        <v>1</v>
      </c>
      <c r="AE7" s="51"/>
      <c r="AF7" s="52"/>
      <c r="AG7" s="49"/>
      <c r="AH7" s="88">
        <f>F7</f>
        <v>400</v>
      </c>
      <c r="AI7" s="53"/>
      <c r="AJ7" s="52"/>
    </row>
    <row r="8" spans="1:36" s="87" customFormat="1" x14ac:dyDescent="0.2">
      <c r="A8" s="110" t="s">
        <v>251</v>
      </c>
      <c r="B8" s="73"/>
      <c r="C8" s="74"/>
      <c r="D8" s="74"/>
      <c r="E8" s="75"/>
      <c r="F8" s="111">
        <v>200</v>
      </c>
      <c r="G8" s="112">
        <v>53.6</v>
      </c>
      <c r="H8" s="406"/>
      <c r="I8" s="89"/>
      <c r="J8" s="90"/>
      <c r="K8" s="90"/>
      <c r="L8" s="91"/>
      <c r="M8" s="92"/>
      <c r="N8" s="93">
        <f>J7</f>
        <v>176.452</v>
      </c>
      <c r="O8" s="94">
        <f>N8/F8*100</f>
        <v>88.225999999999999</v>
      </c>
      <c r="P8" s="95">
        <f>IF(G7&gt;(F8*1.05),0,(F8*1.05)-G7)</f>
        <v>103.6</v>
      </c>
      <c r="Q8" s="95">
        <f>IF(N8&gt;(F8*1.05),0,(F8*1.05)-N8)</f>
        <v>33.548000000000002</v>
      </c>
      <c r="R8" s="96">
        <f>IF(N8&gt;(1.05*F8),0,(F8*1.05)-N8)</f>
        <v>33.548000000000002</v>
      </c>
      <c r="S8" s="549"/>
      <c r="T8" s="549"/>
      <c r="U8" s="549"/>
      <c r="V8" s="97"/>
      <c r="W8" s="98"/>
      <c r="X8" s="549"/>
      <c r="AC8" s="49"/>
      <c r="AD8" s="88"/>
      <c r="AE8" s="51"/>
      <c r="AF8" s="52"/>
      <c r="AG8" s="49"/>
      <c r="AH8" s="88"/>
      <c r="AI8" s="53"/>
      <c r="AJ8" s="52"/>
    </row>
    <row r="9" spans="1:36" s="87" customFormat="1" x14ac:dyDescent="0.2">
      <c r="A9" s="99" t="s">
        <v>252</v>
      </c>
      <c r="B9" s="73"/>
      <c r="C9" s="74"/>
      <c r="D9" s="74"/>
      <c r="E9" s="75"/>
      <c r="F9" s="100">
        <v>200</v>
      </c>
      <c r="G9" s="113">
        <v>52.8</v>
      </c>
      <c r="H9" s="413"/>
      <c r="I9" s="101"/>
      <c r="J9" s="102"/>
      <c r="K9" s="103"/>
      <c r="L9" s="103"/>
      <c r="M9" s="103"/>
      <c r="N9" s="104"/>
      <c r="O9" s="105"/>
      <c r="P9" s="105"/>
      <c r="Q9" s="83"/>
      <c r="R9" s="84"/>
      <c r="S9" s="550"/>
      <c r="T9" s="550"/>
      <c r="U9" s="550"/>
      <c r="V9" s="106"/>
      <c r="W9" s="107"/>
      <c r="X9" s="550"/>
      <c r="AC9" s="49"/>
      <c r="AD9" s="88"/>
      <c r="AE9" s="51"/>
      <c r="AF9" s="52"/>
      <c r="AG9" s="49"/>
      <c r="AH9" s="88"/>
      <c r="AI9" s="53"/>
      <c r="AJ9" s="52"/>
    </row>
    <row r="10" spans="1:36" s="502" customFormat="1" x14ac:dyDescent="0.2">
      <c r="A10" s="114" t="s">
        <v>47</v>
      </c>
      <c r="B10" s="115" t="s">
        <v>40</v>
      </c>
      <c r="C10" s="115" t="s">
        <v>40</v>
      </c>
      <c r="D10" s="115" t="s">
        <v>40</v>
      </c>
      <c r="E10" s="115" t="s">
        <v>40</v>
      </c>
      <c r="F10" s="435"/>
      <c r="G10" s="435"/>
      <c r="H10" s="423" t="s">
        <v>48</v>
      </c>
      <c r="I10" s="424" t="s">
        <v>40</v>
      </c>
      <c r="J10" s="436"/>
      <c r="K10" s="436"/>
      <c r="L10" s="436"/>
      <c r="M10" s="436"/>
      <c r="N10" s="436"/>
      <c r="O10" s="116"/>
      <c r="P10" s="116"/>
      <c r="Q10" s="117"/>
      <c r="R10" s="117"/>
      <c r="S10" s="118"/>
      <c r="T10" s="119"/>
      <c r="U10" s="118"/>
      <c r="V10" s="120"/>
      <c r="W10" s="121"/>
      <c r="X10" s="122"/>
      <c r="Y10" s="60"/>
      <c r="Z10" s="60"/>
      <c r="AA10" s="60"/>
      <c r="AB10" s="60"/>
      <c r="AC10" s="49"/>
      <c r="AD10" s="50"/>
      <c r="AE10" s="51"/>
      <c r="AF10" s="52"/>
      <c r="AG10" s="49"/>
      <c r="AH10" s="50"/>
      <c r="AI10" s="53"/>
      <c r="AJ10" s="52"/>
    </row>
    <row r="11" spans="1:36" ht="14.25" customHeight="1" x14ac:dyDescent="0.25">
      <c r="A11" s="123" t="s">
        <v>49</v>
      </c>
      <c r="B11" s="124"/>
      <c r="C11" s="109"/>
      <c r="D11" s="109" t="s">
        <v>50</v>
      </c>
      <c r="E11" s="125"/>
      <c r="F11" s="403">
        <f>F12+F13</f>
        <v>32</v>
      </c>
      <c r="G11" s="76">
        <f>G12+G13</f>
        <v>8</v>
      </c>
      <c r="H11" s="404">
        <v>2.4750000000000001</v>
      </c>
      <c r="I11" s="77">
        <v>2.4750000000000001</v>
      </c>
      <c r="J11" s="78">
        <f>G11+I11</f>
        <v>10.475</v>
      </c>
      <c r="K11" s="79">
        <v>1.669</v>
      </c>
      <c r="L11" s="394">
        <v>9.8000000000000007</v>
      </c>
      <c r="M11" s="79">
        <f>K11+L11</f>
        <v>11.469000000000001</v>
      </c>
      <c r="N11" s="81"/>
      <c r="O11" s="82"/>
      <c r="P11" s="82"/>
      <c r="Q11" s="83"/>
      <c r="R11" s="84"/>
      <c r="S11" s="548" t="s">
        <v>13</v>
      </c>
      <c r="T11" s="548" t="s">
        <v>45</v>
      </c>
      <c r="U11" s="548" t="s">
        <v>46</v>
      </c>
      <c r="V11" s="85">
        <v>56.130646400000003</v>
      </c>
      <c r="W11" s="86">
        <v>101.538991928</v>
      </c>
      <c r="X11" s="548"/>
      <c r="AC11" s="49"/>
      <c r="AD11" s="50"/>
      <c r="AE11" s="51">
        <v>1</v>
      </c>
      <c r="AF11" s="52"/>
      <c r="AG11" s="49"/>
      <c r="AH11" s="50"/>
      <c r="AI11" s="53">
        <f>F11</f>
        <v>32</v>
      </c>
      <c r="AJ11" s="52"/>
    </row>
    <row r="12" spans="1:36" x14ac:dyDescent="0.2">
      <c r="A12" s="110" t="s">
        <v>12</v>
      </c>
      <c r="B12" s="73"/>
      <c r="C12" s="74"/>
      <c r="D12" s="74"/>
      <c r="E12" s="75"/>
      <c r="F12" s="111">
        <v>16</v>
      </c>
      <c r="G12" s="112">
        <v>4.3</v>
      </c>
      <c r="H12" s="406"/>
      <c r="I12" s="89"/>
      <c r="J12" s="90"/>
      <c r="K12" s="90"/>
      <c r="L12" s="91"/>
      <c r="M12" s="92"/>
      <c r="N12" s="93">
        <f>J11</f>
        <v>10.475</v>
      </c>
      <c r="O12" s="94">
        <f>N12/F12*100</f>
        <v>65.46875</v>
      </c>
      <c r="P12" s="95">
        <f>IF(G11&gt;(F12*1.05),0,(F12*1.05)-G11)</f>
        <v>8.8000000000000007</v>
      </c>
      <c r="Q12" s="95">
        <f>IF(N12&gt;(F12*1.05),0,(F12*1.05)-N12)</f>
        <v>6.3250000000000011</v>
      </c>
      <c r="R12" s="96">
        <f>IF(N12&gt;(1.05*F12),0,(F12*1.05)-N12)</f>
        <v>6.3250000000000011</v>
      </c>
      <c r="S12" s="549"/>
      <c r="T12" s="549"/>
      <c r="U12" s="549"/>
      <c r="V12" s="97"/>
      <c r="W12" s="98"/>
      <c r="X12" s="549"/>
      <c r="AC12" s="49"/>
      <c r="AD12" s="50"/>
      <c r="AE12" s="51"/>
      <c r="AF12" s="52"/>
      <c r="AG12" s="49"/>
      <c r="AH12" s="50"/>
      <c r="AI12" s="53"/>
      <c r="AJ12" s="52"/>
    </row>
    <row r="13" spans="1:36" x14ac:dyDescent="0.2">
      <c r="A13" s="110" t="s">
        <v>9</v>
      </c>
      <c r="B13" s="73"/>
      <c r="C13" s="74"/>
      <c r="D13" s="74"/>
      <c r="E13" s="75"/>
      <c r="F13" s="111">
        <v>16</v>
      </c>
      <c r="G13" s="112">
        <v>3.7</v>
      </c>
      <c r="H13" s="413"/>
      <c r="I13" s="101"/>
      <c r="J13" s="102"/>
      <c r="K13" s="103"/>
      <c r="L13" s="103"/>
      <c r="M13" s="103"/>
      <c r="N13" s="104"/>
      <c r="O13" s="105"/>
      <c r="P13" s="105"/>
      <c r="Q13" s="83"/>
      <c r="R13" s="84"/>
      <c r="S13" s="550"/>
      <c r="T13" s="550"/>
      <c r="U13" s="550"/>
      <c r="V13" s="106"/>
      <c r="W13" s="107"/>
      <c r="X13" s="550"/>
      <c r="AC13" s="49"/>
      <c r="AD13" s="50"/>
      <c r="AE13" s="51"/>
      <c r="AF13" s="52"/>
      <c r="AG13" s="49"/>
      <c r="AH13" s="50"/>
      <c r="AI13" s="53"/>
      <c r="AJ13" s="52"/>
    </row>
    <row r="14" spans="1:36" s="502" customFormat="1" x14ac:dyDescent="0.2">
      <c r="A14" s="114" t="s">
        <v>47</v>
      </c>
      <c r="B14" s="115" t="s">
        <v>40</v>
      </c>
      <c r="C14" s="115" t="s">
        <v>40</v>
      </c>
      <c r="D14" s="115" t="s">
        <v>40</v>
      </c>
      <c r="E14" s="115" t="s">
        <v>40</v>
      </c>
      <c r="F14" s="435"/>
      <c r="G14" s="435"/>
      <c r="H14" s="423" t="s">
        <v>48</v>
      </c>
      <c r="I14" s="424" t="s">
        <v>40</v>
      </c>
      <c r="J14" s="436"/>
      <c r="K14" s="436"/>
      <c r="L14" s="436"/>
      <c r="M14" s="436"/>
      <c r="N14" s="436"/>
      <c r="O14" s="116"/>
      <c r="P14" s="116"/>
      <c r="Q14" s="117"/>
      <c r="R14" s="117"/>
      <c r="S14" s="118"/>
      <c r="T14" s="119"/>
      <c r="U14" s="118"/>
      <c r="V14" s="120"/>
      <c r="W14" s="121"/>
      <c r="X14" s="122"/>
      <c r="Y14" s="60"/>
      <c r="Z14" s="60"/>
      <c r="AA14" s="60"/>
      <c r="AB14" s="60"/>
      <c r="AC14" s="49"/>
      <c r="AD14" s="50"/>
      <c r="AE14" s="51"/>
      <c r="AF14" s="52"/>
      <c r="AG14" s="49"/>
      <c r="AH14" s="50"/>
      <c r="AI14" s="53"/>
      <c r="AJ14" s="52"/>
    </row>
    <row r="15" spans="1:36" s="502" customFormat="1" ht="14.25" customHeight="1" x14ac:dyDescent="0.25">
      <c r="A15" s="110" t="s">
        <v>51</v>
      </c>
      <c r="B15" s="124"/>
      <c r="C15" s="109"/>
      <c r="D15" s="109" t="s">
        <v>52</v>
      </c>
      <c r="E15" s="125"/>
      <c r="F15" s="403">
        <f>F16+F17</f>
        <v>30</v>
      </c>
      <c r="G15" s="76">
        <f>G16+G17</f>
        <v>18.299999999999997</v>
      </c>
      <c r="H15" s="404">
        <v>1.9000000000000017E-2</v>
      </c>
      <c r="I15" s="77">
        <v>1.9000000000000017E-2</v>
      </c>
      <c r="J15" s="78">
        <f>G15+I15</f>
        <v>18.318999999999996</v>
      </c>
      <c r="K15" s="79">
        <v>0</v>
      </c>
      <c r="L15" s="394">
        <v>28.513100000000001</v>
      </c>
      <c r="M15" s="79">
        <f>K15+L15</f>
        <v>28.513100000000001</v>
      </c>
      <c r="N15" s="81"/>
      <c r="O15" s="82"/>
      <c r="P15" s="82"/>
      <c r="Q15" s="83"/>
      <c r="R15" s="84"/>
      <c r="S15" s="548" t="s">
        <v>13</v>
      </c>
      <c r="T15" s="548" t="s">
        <v>45</v>
      </c>
      <c r="U15" s="548" t="s">
        <v>46</v>
      </c>
      <c r="V15" s="126">
        <v>56.144162799999997</v>
      </c>
      <c r="W15" s="127">
        <v>101.6224837</v>
      </c>
      <c r="X15" s="548"/>
      <c r="Y15" s="60"/>
      <c r="Z15" s="60"/>
      <c r="AA15" s="60"/>
      <c r="AB15" s="60"/>
      <c r="AC15" s="49"/>
      <c r="AD15" s="50"/>
      <c r="AE15" s="51">
        <v>1</v>
      </c>
      <c r="AF15" s="52"/>
      <c r="AG15" s="49"/>
      <c r="AH15" s="50"/>
      <c r="AI15" s="53">
        <f>F15</f>
        <v>30</v>
      </c>
      <c r="AJ15" s="52"/>
    </row>
    <row r="16" spans="1:36" x14ac:dyDescent="0.2">
      <c r="A16" s="110" t="s">
        <v>12</v>
      </c>
      <c r="B16" s="73"/>
      <c r="C16" s="74"/>
      <c r="D16" s="74"/>
      <c r="E16" s="75"/>
      <c r="F16" s="111">
        <v>15</v>
      </c>
      <c r="G16" s="370">
        <v>9.1999999999999993</v>
      </c>
      <c r="H16" s="406"/>
      <c r="I16" s="89"/>
      <c r="J16" s="90"/>
      <c r="K16" s="90"/>
      <c r="L16" s="91"/>
      <c r="M16" s="92"/>
      <c r="N16" s="128">
        <f>J15</f>
        <v>18.318999999999996</v>
      </c>
      <c r="O16" s="129">
        <f>N16/(F16+F17)*100</f>
        <v>61.063333333333311</v>
      </c>
      <c r="P16" s="130">
        <f>IF(G15&gt;((F16+F17)*1.05),0,((F16+F17)*1.05)-G15)</f>
        <v>13.200000000000003</v>
      </c>
      <c r="Q16" s="130">
        <f>IF(N16&gt;((F16+F17)*1.05),0,((F16+F17)*1.05)-N16)</f>
        <v>13.181000000000004</v>
      </c>
      <c r="R16" s="130">
        <f>IF(N16&gt;((F16+F17)*1.05),0,((F16+F17)*1.05)-N16)</f>
        <v>13.181000000000004</v>
      </c>
      <c r="S16" s="549"/>
      <c r="T16" s="549"/>
      <c r="U16" s="549"/>
      <c r="V16" s="131"/>
      <c r="W16" s="132"/>
      <c r="X16" s="549"/>
      <c r="AC16" s="49"/>
      <c r="AD16" s="50"/>
      <c r="AE16" s="51"/>
      <c r="AF16" s="52"/>
      <c r="AG16" s="49"/>
      <c r="AH16" s="50"/>
      <c r="AI16" s="53"/>
      <c r="AJ16" s="52"/>
    </row>
    <row r="17" spans="1:36" x14ac:dyDescent="0.2">
      <c r="A17" s="110" t="s">
        <v>9</v>
      </c>
      <c r="B17" s="73"/>
      <c r="C17" s="74"/>
      <c r="D17" s="74"/>
      <c r="E17" s="75"/>
      <c r="F17" s="111">
        <v>15</v>
      </c>
      <c r="G17" s="370">
        <v>9.1</v>
      </c>
      <c r="H17" s="491"/>
      <c r="I17" s="133"/>
      <c r="J17" s="134"/>
      <c r="K17" s="6"/>
      <c r="L17" s="6"/>
      <c r="M17" s="135"/>
      <c r="N17" s="128">
        <f>J15</f>
        <v>18.318999999999996</v>
      </c>
      <c r="O17" s="129">
        <f>N17/(F16+F18)*100</f>
        <v>59.09354838709676</v>
      </c>
      <c r="P17" s="130">
        <f>IF(G15&gt;((F16+F18)*1.05),0,((F16+F18)*1.05)-G15)</f>
        <v>14.250000000000007</v>
      </c>
      <c r="Q17" s="130">
        <f>IF(N17&gt;((F16+F18)*1.05),0,((F16+F18)*1.05)-N17)</f>
        <v>14.231000000000009</v>
      </c>
      <c r="R17" s="130">
        <f>IF(N17&gt;((F16+F18)*1.05),0,((F16+F18)*1.05)-N17)</f>
        <v>14.231000000000009</v>
      </c>
      <c r="S17" s="549"/>
      <c r="T17" s="549"/>
      <c r="U17" s="549"/>
      <c r="V17" s="131"/>
      <c r="W17" s="132"/>
      <c r="X17" s="549"/>
      <c r="AC17" s="49"/>
      <c r="AD17" s="50"/>
      <c r="AE17" s="51"/>
      <c r="AF17" s="52"/>
      <c r="AG17" s="49"/>
      <c r="AH17" s="50"/>
      <c r="AI17" s="53"/>
      <c r="AJ17" s="52"/>
    </row>
    <row r="18" spans="1:36" x14ac:dyDescent="0.2">
      <c r="A18" s="110" t="s">
        <v>53</v>
      </c>
      <c r="B18" s="73"/>
      <c r="C18" s="74"/>
      <c r="D18" s="74"/>
      <c r="E18" s="75"/>
      <c r="F18" s="111">
        <v>16</v>
      </c>
      <c r="G18" s="112">
        <v>0</v>
      </c>
      <c r="H18" s="413"/>
      <c r="I18" s="101"/>
      <c r="J18" s="102"/>
      <c r="K18" s="103"/>
      <c r="L18" s="103"/>
      <c r="M18" s="103"/>
      <c r="N18" s="104"/>
      <c r="O18" s="105"/>
      <c r="P18" s="105"/>
      <c r="Q18" s="83"/>
      <c r="R18" s="84"/>
      <c r="S18" s="550"/>
      <c r="T18" s="550"/>
      <c r="U18" s="550"/>
      <c r="V18" s="136"/>
      <c r="W18" s="137"/>
      <c r="X18" s="550"/>
      <c r="AC18" s="49"/>
      <c r="AD18" s="50"/>
      <c r="AE18" s="51"/>
      <c r="AF18" s="52"/>
      <c r="AG18" s="49"/>
      <c r="AH18" s="50"/>
      <c r="AI18" s="53"/>
      <c r="AJ18" s="52"/>
    </row>
    <row r="19" spans="1:36" s="502" customFormat="1" x14ac:dyDescent="0.2">
      <c r="A19" s="114" t="s">
        <v>54</v>
      </c>
      <c r="B19" s="115" t="s">
        <v>40</v>
      </c>
      <c r="C19" s="115" t="s">
        <v>40</v>
      </c>
      <c r="D19" s="115" t="s">
        <v>40</v>
      </c>
      <c r="E19" s="115" t="s">
        <v>40</v>
      </c>
      <c r="F19" s="435"/>
      <c r="G19" s="435"/>
      <c r="H19" s="423" t="s">
        <v>48</v>
      </c>
      <c r="I19" s="424" t="s">
        <v>40</v>
      </c>
      <c r="J19" s="436"/>
      <c r="K19" s="436"/>
      <c r="L19" s="436"/>
      <c r="M19" s="436"/>
      <c r="N19" s="436"/>
      <c r="O19" s="116"/>
      <c r="P19" s="116"/>
      <c r="Q19" s="117"/>
      <c r="R19" s="117"/>
      <c r="S19" s="118"/>
      <c r="T19" s="119"/>
      <c r="U19" s="118"/>
      <c r="V19" s="120"/>
      <c r="W19" s="121"/>
      <c r="X19" s="72"/>
      <c r="Y19" s="60"/>
      <c r="Z19" s="60"/>
      <c r="AA19" s="60"/>
      <c r="AB19" s="60"/>
      <c r="AC19" s="49"/>
      <c r="AD19" s="50"/>
      <c r="AE19" s="51"/>
      <c r="AF19" s="52"/>
      <c r="AG19" s="49"/>
      <c r="AH19" s="50"/>
      <c r="AI19" s="53"/>
      <c r="AJ19" s="52"/>
    </row>
    <row r="20" spans="1:36" s="502" customFormat="1" ht="14.25" customHeight="1" x14ac:dyDescent="0.25">
      <c r="A20" s="138" t="s">
        <v>55</v>
      </c>
      <c r="B20" s="124"/>
      <c r="C20" s="109"/>
      <c r="D20" s="109" t="s">
        <v>4</v>
      </c>
      <c r="E20" s="125"/>
      <c r="F20" s="403">
        <f>F21+F22+F23</f>
        <v>90.5</v>
      </c>
      <c r="G20" s="76">
        <f>G21+G22+G23</f>
        <v>30.3</v>
      </c>
      <c r="H20" s="404">
        <v>7.0979999999999999</v>
      </c>
      <c r="I20" s="77">
        <v>7.5979999999999999</v>
      </c>
      <c r="J20" s="162">
        <f>G20+I20</f>
        <v>37.898000000000003</v>
      </c>
      <c r="K20" s="79">
        <v>0</v>
      </c>
      <c r="L20" s="394">
        <v>22.138999999999999</v>
      </c>
      <c r="M20" s="79">
        <f>K20+L20</f>
        <v>22.138999999999999</v>
      </c>
      <c r="N20" s="81"/>
      <c r="O20" s="82"/>
      <c r="P20" s="82"/>
      <c r="Q20" s="83"/>
      <c r="R20" s="84"/>
      <c r="S20" s="548" t="s">
        <v>13</v>
      </c>
      <c r="T20" s="548" t="s">
        <v>45</v>
      </c>
      <c r="U20" s="548" t="s">
        <v>46</v>
      </c>
      <c r="V20" s="126">
        <v>56.158215400000003</v>
      </c>
      <c r="W20" s="127">
        <v>101.57996540000001</v>
      </c>
      <c r="X20" s="548"/>
      <c r="Y20" s="60"/>
      <c r="Z20" s="60"/>
      <c r="AA20" s="60"/>
      <c r="AB20" s="60"/>
      <c r="AC20" s="49"/>
      <c r="AD20" s="50"/>
      <c r="AE20" s="51">
        <v>1</v>
      </c>
      <c r="AF20" s="52"/>
      <c r="AG20" s="49"/>
      <c r="AH20" s="50"/>
      <c r="AI20" s="53">
        <f>F20</f>
        <v>90.5</v>
      </c>
      <c r="AJ20" s="52"/>
    </row>
    <row r="21" spans="1:36" x14ac:dyDescent="0.2">
      <c r="A21" s="110" t="s">
        <v>12</v>
      </c>
      <c r="B21" s="73"/>
      <c r="C21" s="74"/>
      <c r="D21" s="74"/>
      <c r="E21" s="75"/>
      <c r="F21" s="111">
        <v>25</v>
      </c>
      <c r="G21" s="112">
        <v>14.2</v>
      </c>
      <c r="H21" s="406"/>
      <c r="I21" s="89"/>
      <c r="J21" s="90"/>
      <c r="K21" s="90"/>
      <c r="L21" s="91"/>
      <c r="M21" s="92"/>
      <c r="N21" s="128">
        <f>J20</f>
        <v>37.898000000000003</v>
      </c>
      <c r="O21" s="129">
        <f>N21/(F21+F22)*100</f>
        <v>75.796000000000006</v>
      </c>
      <c r="P21" s="130">
        <f>IF(G20&gt;((F21+F22)*1.05),0,((F21+F22)*1.05)-G20)</f>
        <v>22.2</v>
      </c>
      <c r="Q21" s="130">
        <f>IF(N21&gt;((F21+F22)*1.05),0,((F21+F22)*1.05)-N21)</f>
        <v>14.601999999999997</v>
      </c>
      <c r="R21" s="130">
        <f>IF(N21&gt;((F21+F22)*1.05),0,((F21+F22)*1.05)-N21)</f>
        <v>14.601999999999997</v>
      </c>
      <c r="S21" s="549"/>
      <c r="T21" s="549"/>
      <c r="U21" s="549"/>
      <c r="V21" s="131"/>
      <c r="W21" s="132"/>
      <c r="X21" s="549"/>
      <c r="AC21" s="49"/>
      <c r="AD21" s="50"/>
      <c r="AE21" s="51"/>
      <c r="AF21" s="52"/>
      <c r="AG21" s="49"/>
      <c r="AH21" s="50"/>
      <c r="AI21" s="53"/>
      <c r="AJ21" s="52"/>
    </row>
    <row r="22" spans="1:36" x14ac:dyDescent="0.2">
      <c r="A22" s="110" t="s">
        <v>9</v>
      </c>
      <c r="B22" s="73"/>
      <c r="C22" s="74"/>
      <c r="D22" s="74"/>
      <c r="E22" s="75"/>
      <c r="F22" s="111">
        <v>25</v>
      </c>
      <c r="G22" s="112">
        <v>16.100000000000001</v>
      </c>
      <c r="H22" s="491"/>
      <c r="I22" s="133"/>
      <c r="J22" s="134"/>
      <c r="K22" s="6"/>
      <c r="L22" s="6"/>
      <c r="M22" s="135"/>
      <c r="N22" s="128">
        <f>J20</f>
        <v>37.898000000000003</v>
      </c>
      <c r="O22" s="129">
        <f>N22/(F21+F23)*100</f>
        <v>57.859541984732829</v>
      </c>
      <c r="P22" s="130">
        <f>IF(G20&gt;((F21+F23)*1.05),0,((F21+F23)*1.05)-G20)</f>
        <v>38.475000000000009</v>
      </c>
      <c r="Q22" s="130">
        <f>IF(N22&gt;((F21+F23)*1.05),0,((F21+F23)*1.05)-N22)</f>
        <v>30.877000000000002</v>
      </c>
      <c r="R22" s="130">
        <f>IF(N22&gt;((F21+F23)*1.05),0,((F21+F23)*1.05)-N22)</f>
        <v>30.877000000000002</v>
      </c>
      <c r="S22" s="549"/>
      <c r="T22" s="549"/>
      <c r="U22" s="549"/>
      <c r="V22" s="131"/>
      <c r="W22" s="132"/>
      <c r="X22" s="549"/>
      <c r="AC22" s="49"/>
      <c r="AD22" s="50"/>
      <c r="AE22" s="51"/>
      <c r="AF22" s="52"/>
      <c r="AG22" s="49"/>
      <c r="AH22" s="50"/>
      <c r="AI22" s="53"/>
      <c r="AJ22" s="52"/>
    </row>
    <row r="23" spans="1:36" x14ac:dyDescent="0.2">
      <c r="A23" s="110" t="s">
        <v>53</v>
      </c>
      <c r="B23" s="73"/>
      <c r="C23" s="74"/>
      <c r="D23" s="74"/>
      <c r="E23" s="75"/>
      <c r="F23" s="111">
        <v>40.5</v>
      </c>
      <c r="G23" s="112">
        <v>0</v>
      </c>
      <c r="H23" s="413"/>
      <c r="I23" s="101"/>
      <c r="J23" s="102"/>
      <c r="K23" s="103"/>
      <c r="L23" s="103"/>
      <c r="M23" s="103"/>
      <c r="N23" s="104"/>
      <c r="O23" s="105"/>
      <c r="P23" s="105"/>
      <c r="Q23" s="83"/>
      <c r="R23" s="84"/>
      <c r="S23" s="550"/>
      <c r="T23" s="550"/>
      <c r="U23" s="550"/>
      <c r="V23" s="136"/>
      <c r="W23" s="137"/>
      <c r="X23" s="550"/>
      <c r="AC23" s="49"/>
      <c r="AD23" s="50"/>
      <c r="AE23" s="51"/>
      <c r="AF23" s="52"/>
      <c r="AG23" s="49"/>
      <c r="AH23" s="50"/>
      <c r="AI23" s="53"/>
      <c r="AJ23" s="52"/>
    </row>
    <row r="24" spans="1:36" s="502" customFormat="1" x14ac:dyDescent="0.2">
      <c r="A24" s="139" t="s">
        <v>56</v>
      </c>
      <c r="B24" s="140" t="s">
        <v>40</v>
      </c>
      <c r="C24" s="140" t="s">
        <v>40</v>
      </c>
      <c r="D24" s="140" t="s">
        <v>40</v>
      </c>
      <c r="E24" s="140" t="s">
        <v>40</v>
      </c>
      <c r="F24" s="141"/>
      <c r="G24" s="141"/>
      <c r="H24" s="402" t="s">
        <v>244</v>
      </c>
      <c r="I24" s="143" t="s">
        <v>40</v>
      </c>
      <c r="J24" s="142"/>
      <c r="K24" s="142"/>
      <c r="L24" s="142"/>
      <c r="M24" s="142"/>
      <c r="N24" s="142"/>
      <c r="O24" s="144"/>
      <c r="P24" s="144"/>
      <c r="Q24" s="145"/>
      <c r="R24" s="145"/>
      <c r="S24" s="146"/>
      <c r="T24" s="147"/>
      <c r="U24" s="148"/>
      <c r="V24" s="149"/>
      <c r="W24" s="150"/>
      <c r="X24" s="72"/>
      <c r="Y24" s="60"/>
      <c r="Z24" s="60"/>
      <c r="AA24" s="60"/>
      <c r="AB24" s="60"/>
      <c r="AC24" s="49"/>
      <c r="AD24" s="50"/>
      <c r="AE24" s="51"/>
      <c r="AF24" s="52"/>
      <c r="AG24" s="49"/>
      <c r="AH24" s="50"/>
      <c r="AI24" s="53"/>
      <c r="AJ24" s="52"/>
    </row>
    <row r="25" spans="1:36" ht="14.25" customHeight="1" x14ac:dyDescent="0.25">
      <c r="A25" s="110" t="s">
        <v>245</v>
      </c>
      <c r="B25" s="151"/>
      <c r="C25" s="152"/>
      <c r="D25" s="152"/>
      <c r="E25" s="153" t="s">
        <v>3</v>
      </c>
      <c r="F25" s="403">
        <f>F26</f>
        <v>5.6</v>
      </c>
      <c r="G25" s="76">
        <f>G26</f>
        <v>1.2</v>
      </c>
      <c r="H25" s="404">
        <v>1.1000000000000001</v>
      </c>
      <c r="I25" s="77">
        <v>1.1000000000000001</v>
      </c>
      <c r="J25" s="78">
        <f>G25+I25</f>
        <v>2.2999999999999998</v>
      </c>
      <c r="K25" s="79">
        <v>0</v>
      </c>
      <c r="L25" s="394">
        <v>2.2799999999999998</v>
      </c>
      <c r="M25" s="79">
        <f>K25+L25</f>
        <v>2.2799999999999998</v>
      </c>
      <c r="N25" s="81"/>
      <c r="O25" s="82"/>
      <c r="P25" s="82"/>
      <c r="Q25" s="83"/>
      <c r="R25" s="84"/>
      <c r="S25" s="544" t="s">
        <v>13</v>
      </c>
      <c r="T25" s="544" t="s">
        <v>45</v>
      </c>
      <c r="U25" s="544" t="s">
        <v>246</v>
      </c>
      <c r="V25" s="154">
        <v>56.161226630000002</v>
      </c>
      <c r="W25" s="155">
        <v>101.49754106</v>
      </c>
      <c r="X25" s="546"/>
      <c r="AC25" s="49"/>
      <c r="AD25" s="50"/>
      <c r="AE25" s="51"/>
      <c r="AF25" s="52">
        <v>1</v>
      </c>
      <c r="AG25" s="49"/>
      <c r="AH25" s="50"/>
      <c r="AI25" s="53"/>
      <c r="AJ25" s="52">
        <f>F25</f>
        <v>5.6</v>
      </c>
    </row>
    <row r="26" spans="1:36" x14ac:dyDescent="0.25">
      <c r="A26" s="110" t="s">
        <v>12</v>
      </c>
      <c r="B26" s="73"/>
      <c r="C26" s="74"/>
      <c r="D26" s="74"/>
      <c r="E26" s="75"/>
      <c r="F26" s="111">
        <v>5.6</v>
      </c>
      <c r="G26" s="405">
        <v>1.2</v>
      </c>
      <c r="H26" s="406"/>
      <c r="I26" s="89"/>
      <c r="J26" s="90"/>
      <c r="K26" s="90"/>
      <c r="L26" s="91"/>
      <c r="M26" s="92"/>
      <c r="N26" s="93">
        <f>J25</f>
        <v>2.2999999999999998</v>
      </c>
      <c r="O26" s="94">
        <f>N26/F26*100</f>
        <v>41.071428571428569</v>
      </c>
      <c r="P26" s="95">
        <f>IF(G25&gt;(F26*1.05),0,(F26*1.05)-G25)</f>
        <v>4.68</v>
      </c>
      <c r="Q26" s="95">
        <f>IF(N26&gt;(F26*1.05),0,(F26*1.05)-N26)</f>
        <v>3.58</v>
      </c>
      <c r="R26" s="96">
        <f>IF(N26&gt;(1.05*F26),0,(F26*1.05)-N26)</f>
        <v>3.58</v>
      </c>
      <c r="S26" s="545"/>
      <c r="T26" s="545"/>
      <c r="U26" s="545"/>
      <c r="V26" s="156"/>
      <c r="W26" s="157"/>
      <c r="X26" s="547"/>
      <c r="AC26" s="49"/>
      <c r="AD26" s="50"/>
      <c r="AE26" s="51"/>
      <c r="AF26" s="52"/>
      <c r="AG26" s="49"/>
      <c r="AH26" s="50"/>
      <c r="AI26" s="53"/>
      <c r="AJ26" s="52"/>
    </row>
    <row r="27" spans="1:36" s="502" customFormat="1" x14ac:dyDescent="0.2">
      <c r="A27" s="61"/>
      <c r="B27" s="62" t="s">
        <v>40</v>
      </c>
      <c r="C27" s="62" t="s">
        <v>40</v>
      </c>
      <c r="D27" s="62" t="s">
        <v>40</v>
      </c>
      <c r="E27" s="62" t="s">
        <v>40</v>
      </c>
      <c r="F27" s="62" t="s">
        <v>40</v>
      </c>
      <c r="G27" s="369"/>
      <c r="H27" s="407"/>
      <c r="I27" s="64" t="s">
        <v>40</v>
      </c>
      <c r="J27" s="63"/>
      <c r="K27" s="63"/>
      <c r="L27" s="63"/>
      <c r="M27" s="63"/>
      <c r="N27" s="63"/>
      <c r="O27" s="65"/>
      <c r="P27" s="65"/>
      <c r="Q27" s="66"/>
      <c r="R27" s="66"/>
      <c r="S27" s="69"/>
      <c r="T27" s="68"/>
      <c r="U27" s="69"/>
      <c r="V27" s="70"/>
      <c r="W27" s="71"/>
      <c r="X27" s="72"/>
      <c r="Y27" s="60"/>
      <c r="Z27" s="60"/>
      <c r="AA27" s="60"/>
      <c r="AB27" s="60"/>
      <c r="AC27" s="49"/>
      <c r="AD27" s="50"/>
      <c r="AE27" s="51"/>
      <c r="AF27" s="52"/>
      <c r="AG27" s="49"/>
      <c r="AH27" s="50"/>
      <c r="AI27" s="53"/>
      <c r="AJ27" s="52"/>
    </row>
    <row r="28" spans="1:36" ht="12.75" customHeight="1" x14ac:dyDescent="0.25">
      <c r="A28" s="110" t="s">
        <v>247</v>
      </c>
      <c r="B28" s="73"/>
      <c r="C28" s="109" t="s">
        <v>65</v>
      </c>
      <c r="D28" s="74"/>
      <c r="E28" s="75"/>
      <c r="F28" s="408">
        <f>F29+F30</f>
        <v>126</v>
      </c>
      <c r="G28" s="164">
        <f>G29+G30</f>
        <v>7.4</v>
      </c>
      <c r="H28" s="409">
        <v>0</v>
      </c>
      <c r="I28" s="165">
        <v>0</v>
      </c>
      <c r="J28" s="166">
        <f>G28+I28</f>
        <v>7.4</v>
      </c>
      <c r="K28" s="167">
        <v>0</v>
      </c>
      <c r="L28" s="394">
        <v>125</v>
      </c>
      <c r="M28" s="79">
        <f>K28+L28</f>
        <v>125</v>
      </c>
      <c r="N28" s="81"/>
      <c r="O28" s="82"/>
      <c r="P28" s="82"/>
      <c r="Q28" s="83"/>
      <c r="R28" s="84"/>
      <c r="S28" s="548" t="s">
        <v>13</v>
      </c>
      <c r="T28" s="548" t="s">
        <v>45</v>
      </c>
      <c r="U28" s="548" t="s">
        <v>248</v>
      </c>
      <c r="V28" s="85">
        <v>56.182223</v>
      </c>
      <c r="W28" s="86">
        <v>101.431686</v>
      </c>
      <c r="X28" s="548"/>
      <c r="AC28" s="49"/>
      <c r="AD28" s="50">
        <v>1</v>
      </c>
      <c r="AE28" s="51"/>
      <c r="AF28" s="52"/>
      <c r="AG28" s="49"/>
      <c r="AH28" s="410">
        <f>F28</f>
        <v>126</v>
      </c>
      <c r="AI28" s="53"/>
      <c r="AJ28" s="52"/>
    </row>
    <row r="29" spans="1:36" x14ac:dyDescent="0.25">
      <c r="A29" s="110" t="s">
        <v>12</v>
      </c>
      <c r="B29" s="73"/>
      <c r="C29" s="74"/>
      <c r="D29" s="74"/>
      <c r="E29" s="75"/>
      <c r="F29" s="169">
        <v>63</v>
      </c>
      <c r="G29" s="169">
        <v>7.4</v>
      </c>
      <c r="H29" s="406"/>
      <c r="I29" s="89"/>
      <c r="J29" s="90"/>
      <c r="K29" s="90"/>
      <c r="L29" s="91"/>
      <c r="M29" s="92"/>
      <c r="N29" s="93">
        <f>J28</f>
        <v>7.4</v>
      </c>
      <c r="O29" s="94">
        <f>N29/F29*100</f>
        <v>11.746031746031745</v>
      </c>
      <c r="P29" s="95">
        <f>IF(G28&gt;(F29*1.05),0,(F29*1.05)-G28)</f>
        <v>58.750000000000007</v>
      </c>
      <c r="Q29" s="95">
        <f>IF(N29&gt;(F29*1.05),0,(F29*1.05)-N29)</f>
        <v>58.750000000000007</v>
      </c>
      <c r="R29" s="96">
        <f>IF(N29&gt;(1.05*F29),0,(F29*1.05)-N29)</f>
        <v>58.750000000000007</v>
      </c>
      <c r="S29" s="549"/>
      <c r="T29" s="549"/>
      <c r="U29" s="549"/>
      <c r="V29" s="97"/>
      <c r="W29" s="98"/>
      <c r="X29" s="549"/>
      <c r="AC29" s="49"/>
      <c r="AD29" s="50"/>
      <c r="AE29" s="51"/>
      <c r="AF29" s="52"/>
      <c r="AG29" s="49"/>
      <c r="AH29" s="50"/>
      <c r="AI29" s="53"/>
      <c r="AJ29" s="52"/>
    </row>
    <row r="30" spans="1:36" x14ac:dyDescent="0.2">
      <c r="A30" s="411" t="s">
        <v>9</v>
      </c>
      <c r="B30" s="73"/>
      <c r="C30" s="74"/>
      <c r="D30" s="74"/>
      <c r="E30" s="75"/>
      <c r="F30" s="412">
        <v>63</v>
      </c>
      <c r="G30" s="112">
        <v>0</v>
      </c>
      <c r="H30" s="413"/>
      <c r="I30" s="101"/>
      <c r="J30" s="102"/>
      <c r="K30" s="103"/>
      <c r="L30" s="103"/>
      <c r="M30" s="103"/>
      <c r="N30" s="104"/>
      <c r="O30" s="105"/>
      <c r="P30" s="105"/>
      <c r="Q30" s="83"/>
      <c r="R30" s="84"/>
      <c r="S30" s="550"/>
      <c r="T30" s="550"/>
      <c r="U30" s="550"/>
      <c r="V30" s="106"/>
      <c r="W30" s="107"/>
      <c r="X30" s="550"/>
      <c r="AC30" s="49"/>
      <c r="AD30" s="50"/>
      <c r="AE30" s="51"/>
      <c r="AF30" s="52"/>
      <c r="AG30" s="49"/>
      <c r="AH30" s="50"/>
      <c r="AI30" s="53"/>
      <c r="AJ30" s="52"/>
    </row>
    <row r="31" spans="1:36" s="502" customFormat="1" x14ac:dyDescent="0.2">
      <c r="A31" s="61"/>
      <c r="B31" s="62" t="s">
        <v>40</v>
      </c>
      <c r="C31" s="62" t="s">
        <v>40</v>
      </c>
      <c r="D31" s="62" t="s">
        <v>40</v>
      </c>
      <c r="E31" s="62" t="s">
        <v>40</v>
      </c>
      <c r="F31" s="62" t="s">
        <v>40</v>
      </c>
      <c r="G31" s="369"/>
      <c r="H31" s="407"/>
      <c r="I31" s="64" t="s">
        <v>40</v>
      </c>
      <c r="J31" s="63"/>
      <c r="K31" s="63"/>
      <c r="L31" s="63"/>
      <c r="M31" s="63"/>
      <c r="N31" s="63"/>
      <c r="O31" s="65"/>
      <c r="P31" s="65"/>
      <c r="Q31" s="66"/>
      <c r="R31" s="66"/>
      <c r="S31" s="69"/>
      <c r="T31" s="68"/>
      <c r="U31" s="69"/>
      <c r="V31" s="70"/>
      <c r="W31" s="71"/>
      <c r="X31" s="72"/>
      <c r="Y31" s="60"/>
      <c r="Z31" s="60"/>
      <c r="AA31" s="60"/>
      <c r="AB31" s="60"/>
      <c r="AC31" s="49"/>
      <c r="AD31" s="50"/>
      <c r="AE31" s="51"/>
      <c r="AF31" s="52"/>
      <c r="AG31" s="49"/>
      <c r="AH31" s="50"/>
      <c r="AI31" s="53"/>
      <c r="AJ31" s="52"/>
    </row>
    <row r="32" spans="1:36" s="87" customFormat="1" ht="14.25" customHeight="1" x14ac:dyDescent="0.25">
      <c r="A32" s="110" t="s">
        <v>249</v>
      </c>
      <c r="B32" s="73"/>
      <c r="C32" s="109" t="s">
        <v>44</v>
      </c>
      <c r="D32" s="74"/>
      <c r="E32" s="75"/>
      <c r="F32" s="408">
        <f>F33+F34</f>
        <v>126</v>
      </c>
      <c r="G32" s="164">
        <f>G33+G34</f>
        <v>51.5</v>
      </c>
      <c r="H32" s="409">
        <v>22.23</v>
      </c>
      <c r="I32" s="409">
        <v>20.73</v>
      </c>
      <c r="J32" s="166">
        <f>G32+I32</f>
        <v>72.23</v>
      </c>
      <c r="K32" s="167">
        <v>0.71499999999999997</v>
      </c>
      <c r="L32" s="394">
        <v>8.2644000000000002</v>
      </c>
      <c r="M32" s="79">
        <f>K32+L32</f>
        <v>8.9794</v>
      </c>
      <c r="N32" s="81"/>
      <c r="O32" s="82"/>
      <c r="P32" s="82"/>
      <c r="Q32" s="83"/>
      <c r="R32" s="84"/>
      <c r="S32" s="553" t="s">
        <v>13</v>
      </c>
      <c r="T32" s="553" t="s">
        <v>45</v>
      </c>
      <c r="U32" s="553" t="s">
        <v>250</v>
      </c>
      <c r="V32" s="126">
        <v>56.171084999999998</v>
      </c>
      <c r="W32" s="127">
        <v>101.54414</v>
      </c>
      <c r="X32" s="548"/>
      <c r="AC32" s="49"/>
      <c r="AD32" s="88">
        <v>1</v>
      </c>
      <c r="AE32" s="51"/>
      <c r="AF32" s="52"/>
      <c r="AG32" s="49"/>
      <c r="AH32" s="88">
        <f>F32</f>
        <v>126</v>
      </c>
      <c r="AI32" s="53"/>
      <c r="AJ32" s="52"/>
    </row>
    <row r="33" spans="1:36" s="87" customFormat="1" x14ac:dyDescent="0.2">
      <c r="A33" s="110" t="s">
        <v>251</v>
      </c>
      <c r="B33" s="73"/>
      <c r="C33" s="74"/>
      <c r="D33" s="74"/>
      <c r="E33" s="75"/>
      <c r="F33" s="111">
        <v>63</v>
      </c>
      <c r="G33" s="112">
        <v>30.1</v>
      </c>
      <c r="H33" s="406"/>
      <c r="I33" s="89"/>
      <c r="J33" s="90"/>
      <c r="K33" s="90"/>
      <c r="L33" s="91"/>
      <c r="M33" s="92"/>
      <c r="N33" s="93">
        <f>J32</f>
        <v>72.23</v>
      </c>
      <c r="O33" s="94">
        <f>N33/F33*100</f>
        <v>114.65079365079364</v>
      </c>
      <c r="P33" s="95">
        <f>IF(G32&gt;(F33*1.05),0,(F33*1.05)-G32)</f>
        <v>14.650000000000006</v>
      </c>
      <c r="Q33" s="95">
        <v>0.01</v>
      </c>
      <c r="R33" s="96">
        <v>0.01</v>
      </c>
      <c r="S33" s="554"/>
      <c r="T33" s="554"/>
      <c r="U33" s="554"/>
      <c r="V33" s="131"/>
      <c r="W33" s="132"/>
      <c r="X33" s="549"/>
      <c r="AC33" s="49"/>
      <c r="AD33" s="88"/>
      <c r="AE33" s="51"/>
      <c r="AF33" s="52"/>
      <c r="AG33" s="49"/>
      <c r="AH33" s="88"/>
      <c r="AI33" s="53"/>
      <c r="AJ33" s="52"/>
    </row>
    <row r="34" spans="1:36" s="87" customFormat="1" x14ac:dyDescent="0.2">
      <c r="A34" s="110" t="s">
        <v>252</v>
      </c>
      <c r="B34" s="73"/>
      <c r="C34" s="74"/>
      <c r="D34" s="74"/>
      <c r="E34" s="75"/>
      <c r="F34" s="111">
        <v>63</v>
      </c>
      <c r="G34" s="112">
        <v>21.4</v>
      </c>
      <c r="H34" s="413"/>
      <c r="I34" s="101"/>
      <c r="J34" s="102"/>
      <c r="K34" s="103"/>
      <c r="L34" s="103"/>
      <c r="M34" s="103"/>
      <c r="N34" s="104"/>
      <c r="O34" s="105"/>
      <c r="P34" s="105"/>
      <c r="Q34" s="83"/>
      <c r="R34" s="84"/>
      <c r="S34" s="554"/>
      <c r="T34" s="554"/>
      <c r="U34" s="554"/>
      <c r="V34" s="131"/>
      <c r="W34" s="132"/>
      <c r="X34" s="549"/>
      <c r="AC34" s="49"/>
      <c r="AD34" s="88"/>
      <c r="AE34" s="51"/>
      <c r="AF34" s="52"/>
      <c r="AG34" s="49"/>
      <c r="AH34" s="88"/>
      <c r="AI34" s="53"/>
      <c r="AJ34" s="52"/>
    </row>
    <row r="35" spans="1:36" s="87" customFormat="1" x14ac:dyDescent="0.2">
      <c r="A35" s="110"/>
      <c r="B35" s="73"/>
      <c r="C35" s="74"/>
      <c r="D35" s="74"/>
      <c r="E35" s="75"/>
      <c r="F35" s="111">
        <v>40</v>
      </c>
      <c r="G35" s="112"/>
      <c r="H35" s="414"/>
      <c r="I35" s="170"/>
      <c r="J35" s="171"/>
      <c r="K35" s="415"/>
      <c r="L35" s="88"/>
      <c r="M35" s="88"/>
      <c r="N35" s="171"/>
      <c r="O35" s="172"/>
      <c r="P35" s="172"/>
      <c r="Q35" s="158"/>
      <c r="R35" s="173"/>
      <c r="S35" s="515"/>
      <c r="T35" s="510"/>
      <c r="U35" s="515"/>
      <c r="V35" s="131"/>
      <c r="W35" s="132"/>
      <c r="X35" s="549"/>
      <c r="AC35" s="49"/>
      <c r="AD35" s="88"/>
      <c r="AE35" s="51"/>
      <c r="AF35" s="52"/>
      <c r="AG35" s="49"/>
      <c r="AH35" s="88"/>
      <c r="AI35" s="53"/>
      <c r="AJ35" s="52"/>
    </row>
    <row r="36" spans="1:36" s="87" customFormat="1" x14ac:dyDescent="0.2">
      <c r="A36" s="99"/>
      <c r="B36" s="73"/>
      <c r="C36" s="74"/>
      <c r="D36" s="74"/>
      <c r="E36" s="75"/>
      <c r="F36" s="100">
        <v>16</v>
      </c>
      <c r="G36" s="113"/>
      <c r="H36" s="416"/>
      <c r="I36" s="174"/>
      <c r="J36" s="175"/>
      <c r="K36" s="176"/>
      <c r="L36" s="177"/>
      <c r="M36" s="177"/>
      <c r="N36" s="175"/>
      <c r="O36" s="178"/>
      <c r="P36" s="178"/>
      <c r="Q36" s="179"/>
      <c r="R36" s="180"/>
      <c r="S36" s="516"/>
      <c r="T36" s="511"/>
      <c r="U36" s="516"/>
      <c r="V36" s="136"/>
      <c r="W36" s="137"/>
      <c r="X36" s="550"/>
      <c r="AC36" s="49"/>
      <c r="AD36" s="88"/>
      <c r="AE36" s="51"/>
      <c r="AF36" s="52"/>
      <c r="AG36" s="49"/>
      <c r="AH36" s="88"/>
      <c r="AI36" s="53"/>
      <c r="AJ36" s="52"/>
    </row>
    <row r="37" spans="1:36" s="502" customFormat="1" x14ac:dyDescent="0.2">
      <c r="A37" s="61" t="s">
        <v>57</v>
      </c>
      <c r="B37" s="62" t="s">
        <v>40</v>
      </c>
      <c r="C37" s="62" t="s">
        <v>40</v>
      </c>
      <c r="D37" s="62" t="s">
        <v>40</v>
      </c>
      <c r="E37" s="62" t="s">
        <v>40</v>
      </c>
      <c r="F37" s="62" t="s">
        <v>40</v>
      </c>
      <c r="G37" s="369"/>
      <c r="H37" s="407"/>
      <c r="I37" s="64" t="s">
        <v>40</v>
      </c>
      <c r="J37" s="63"/>
      <c r="K37" s="63"/>
      <c r="L37" s="63"/>
      <c r="M37" s="63"/>
      <c r="N37" s="63"/>
      <c r="O37" s="65"/>
      <c r="P37" s="65"/>
      <c r="Q37" s="66"/>
      <c r="R37" s="66"/>
      <c r="S37" s="181"/>
      <c r="T37" s="182"/>
      <c r="U37" s="181"/>
      <c r="V37" s="183"/>
      <c r="W37" s="184"/>
      <c r="X37" s="72"/>
      <c r="Y37" s="60"/>
      <c r="Z37" s="60"/>
      <c r="AA37" s="60"/>
      <c r="AB37" s="60"/>
      <c r="AC37" s="49"/>
      <c r="AD37" s="50"/>
      <c r="AE37" s="51"/>
      <c r="AF37" s="52"/>
      <c r="AG37" s="49"/>
      <c r="AH37" s="50"/>
      <c r="AI37" s="53"/>
      <c r="AJ37" s="52"/>
    </row>
    <row r="38" spans="1:36" ht="14.25" customHeight="1" x14ac:dyDescent="0.25">
      <c r="A38" s="185" t="s">
        <v>66</v>
      </c>
      <c r="B38" s="73"/>
      <c r="C38" s="109" t="s">
        <v>67</v>
      </c>
      <c r="D38" s="74"/>
      <c r="E38" s="75"/>
      <c r="F38" s="408">
        <f>F39+F40</f>
        <v>65</v>
      </c>
      <c r="G38" s="164">
        <f>G39+G40</f>
        <v>15.3</v>
      </c>
      <c r="H38" s="409">
        <v>0.25</v>
      </c>
      <c r="I38" s="165">
        <v>1.7861</v>
      </c>
      <c r="J38" s="166">
        <f>G38+I38</f>
        <v>17.086100000000002</v>
      </c>
      <c r="K38" s="167">
        <v>4.4059999999999997</v>
      </c>
      <c r="L38" s="168">
        <v>6.21</v>
      </c>
      <c r="M38" s="79">
        <f>K38+L38</f>
        <v>10.616</v>
      </c>
      <c r="N38" s="81"/>
      <c r="O38" s="82"/>
      <c r="P38" s="82"/>
      <c r="Q38" s="83"/>
      <c r="R38" s="84"/>
      <c r="S38" s="548" t="s">
        <v>42</v>
      </c>
      <c r="T38" s="548" t="s">
        <v>68</v>
      </c>
      <c r="U38" s="548"/>
      <c r="V38" s="85">
        <v>56.936382500000001</v>
      </c>
      <c r="W38" s="86">
        <v>101.2736893</v>
      </c>
      <c r="X38" s="548"/>
      <c r="Y38" s="159"/>
      <c r="Z38" s="160"/>
      <c r="AA38" s="160"/>
      <c r="AB38" s="160"/>
      <c r="AC38" s="49"/>
      <c r="AD38" s="50">
        <v>1</v>
      </c>
      <c r="AE38" s="51"/>
      <c r="AF38" s="52"/>
      <c r="AG38" s="49"/>
      <c r="AH38" s="50">
        <f>F38</f>
        <v>65</v>
      </c>
      <c r="AI38" s="53"/>
      <c r="AJ38" s="52"/>
    </row>
    <row r="39" spans="1:36" x14ac:dyDescent="0.2">
      <c r="A39" s="163" t="s">
        <v>12</v>
      </c>
      <c r="B39" s="73"/>
      <c r="C39" s="74"/>
      <c r="D39" s="74"/>
      <c r="E39" s="75"/>
      <c r="F39" s="186">
        <v>25</v>
      </c>
      <c r="G39" s="224">
        <v>15.3</v>
      </c>
      <c r="H39" s="406"/>
      <c r="I39" s="89"/>
      <c r="J39" s="90"/>
      <c r="K39" s="90"/>
      <c r="L39" s="91"/>
      <c r="M39" s="92"/>
      <c r="N39" s="93">
        <f>J38</f>
        <v>17.086100000000002</v>
      </c>
      <c r="O39" s="94">
        <f>N39/F39*100</f>
        <v>68.344400000000007</v>
      </c>
      <c r="P39" s="95">
        <f>IF(G38&gt;(F39*1.05),0,(F39*1.05)-G38)</f>
        <v>10.95</v>
      </c>
      <c r="Q39" s="95">
        <f>IF(N39&gt;(F39*1.05),0,(F39*1.05)-N39)</f>
        <v>9.1638999999999982</v>
      </c>
      <c r="R39" s="96">
        <f>IF(N39&gt;(1.05*F39),0,(F39*1.05)-N39)</f>
        <v>9.1638999999999982</v>
      </c>
      <c r="S39" s="549"/>
      <c r="T39" s="549"/>
      <c r="U39" s="549"/>
      <c r="V39" s="97"/>
      <c r="W39" s="98"/>
      <c r="X39" s="549"/>
      <c r="Y39" s="159"/>
      <c r="Z39" s="160"/>
      <c r="AA39" s="160"/>
      <c r="AB39" s="160"/>
      <c r="AC39" s="49"/>
      <c r="AD39" s="50"/>
      <c r="AE39" s="51"/>
      <c r="AF39" s="52"/>
      <c r="AG39" s="49"/>
      <c r="AH39" s="50"/>
      <c r="AI39" s="53"/>
      <c r="AJ39" s="52"/>
    </row>
    <row r="40" spans="1:36" x14ac:dyDescent="0.2">
      <c r="A40" s="163" t="s">
        <v>9</v>
      </c>
      <c r="B40" s="73"/>
      <c r="C40" s="74"/>
      <c r="D40" s="74"/>
      <c r="E40" s="75"/>
      <c r="F40" s="186">
        <v>40</v>
      </c>
      <c r="G40" s="224">
        <v>0</v>
      </c>
      <c r="H40" s="413"/>
      <c r="I40" s="101"/>
      <c r="J40" s="102"/>
      <c r="K40" s="103"/>
      <c r="L40" s="103"/>
      <c r="M40" s="103"/>
      <c r="N40" s="104"/>
      <c r="O40" s="105"/>
      <c r="P40" s="105"/>
      <c r="Q40" s="83"/>
      <c r="R40" s="84"/>
      <c r="S40" s="550"/>
      <c r="T40" s="550"/>
      <c r="U40" s="550"/>
      <c r="V40" s="106"/>
      <c r="W40" s="107"/>
      <c r="X40" s="550"/>
      <c r="Y40" s="159"/>
      <c r="Z40" s="160"/>
      <c r="AA40" s="160"/>
      <c r="AB40" s="160"/>
      <c r="AC40" s="49"/>
      <c r="AD40" s="50"/>
      <c r="AE40" s="51"/>
      <c r="AF40" s="52"/>
      <c r="AG40" s="49"/>
      <c r="AH40" s="50"/>
      <c r="AI40" s="53"/>
      <c r="AJ40" s="52"/>
    </row>
    <row r="41" spans="1:36" s="187" customFormat="1" x14ac:dyDescent="0.2">
      <c r="A41" s="61" t="s">
        <v>60</v>
      </c>
      <c r="B41" s="62" t="s">
        <v>40</v>
      </c>
      <c r="C41" s="62" t="s">
        <v>40</v>
      </c>
      <c r="D41" s="62" t="s">
        <v>40</v>
      </c>
      <c r="E41" s="62" t="s">
        <v>40</v>
      </c>
      <c r="F41" s="62" t="s">
        <v>40</v>
      </c>
      <c r="G41" s="369"/>
      <c r="H41" s="407"/>
      <c r="I41" s="64" t="s">
        <v>40</v>
      </c>
      <c r="J41" s="63"/>
      <c r="K41" s="63"/>
      <c r="L41" s="63"/>
      <c r="M41" s="63"/>
      <c r="N41" s="63"/>
      <c r="O41" s="65"/>
      <c r="P41" s="65"/>
      <c r="Q41" s="66"/>
      <c r="R41" s="66"/>
      <c r="S41" s="69"/>
      <c r="T41" s="68"/>
      <c r="U41" s="69"/>
      <c r="V41" s="70"/>
      <c r="W41" s="71"/>
      <c r="X41" s="72"/>
      <c r="Y41" s="159"/>
      <c r="Z41" s="159"/>
      <c r="AA41" s="159"/>
      <c r="AB41" s="159"/>
      <c r="AC41" s="49"/>
      <c r="AD41" s="50"/>
      <c r="AE41" s="51"/>
      <c r="AF41" s="52"/>
      <c r="AG41" s="49"/>
      <c r="AH41" s="50"/>
      <c r="AI41" s="53"/>
      <c r="AJ41" s="52"/>
    </row>
    <row r="42" spans="1:36" ht="14.25" customHeight="1" x14ac:dyDescent="0.25">
      <c r="A42" s="188" t="s">
        <v>69</v>
      </c>
      <c r="B42" s="73"/>
      <c r="C42" s="109" t="s">
        <v>70</v>
      </c>
      <c r="D42" s="74"/>
      <c r="E42" s="75"/>
      <c r="F42" s="408">
        <f>F43</f>
        <v>25</v>
      </c>
      <c r="G42" s="164">
        <f>G43</f>
        <v>0.7</v>
      </c>
      <c r="H42" s="409">
        <v>1.35</v>
      </c>
      <c r="I42" s="165">
        <v>1.3560000000000001</v>
      </c>
      <c r="J42" s="166">
        <f>G42+I42</f>
        <v>2.056</v>
      </c>
      <c r="K42" s="167">
        <v>0</v>
      </c>
      <c r="L42" s="168">
        <v>2.5</v>
      </c>
      <c r="M42" s="79">
        <f>K42+L42</f>
        <v>2.5</v>
      </c>
      <c r="N42" s="81"/>
      <c r="O42" s="82"/>
      <c r="P42" s="82"/>
      <c r="Q42" s="83"/>
      <c r="R42" s="84"/>
      <c r="S42" s="544" t="s">
        <v>71</v>
      </c>
      <c r="T42" s="544" t="s">
        <v>72</v>
      </c>
      <c r="U42" s="544"/>
      <c r="V42" s="154">
        <v>57.341949999999997</v>
      </c>
      <c r="W42" s="155">
        <v>100.01213199999999</v>
      </c>
      <c r="X42" s="546"/>
      <c r="Y42" s="159"/>
      <c r="Z42" s="160"/>
      <c r="AA42" s="160"/>
      <c r="AB42" s="160"/>
      <c r="AC42" s="49"/>
      <c r="AD42" s="50">
        <v>1</v>
      </c>
      <c r="AE42" s="51"/>
      <c r="AF42" s="52"/>
      <c r="AG42" s="49"/>
      <c r="AH42" s="50">
        <f>F42</f>
        <v>25</v>
      </c>
      <c r="AI42" s="53"/>
      <c r="AJ42" s="52"/>
    </row>
    <row r="43" spans="1:36" x14ac:dyDescent="0.2">
      <c r="A43" s="163" t="s">
        <v>12</v>
      </c>
      <c r="B43" s="73"/>
      <c r="C43" s="74"/>
      <c r="D43" s="74"/>
      <c r="E43" s="75"/>
      <c r="F43" s="170">
        <v>25</v>
      </c>
      <c r="G43" s="224">
        <v>0.7</v>
      </c>
      <c r="H43" s="406"/>
      <c r="I43" s="89"/>
      <c r="J43" s="90"/>
      <c r="K43" s="90"/>
      <c r="L43" s="91"/>
      <c r="M43" s="92"/>
      <c r="N43" s="93">
        <f>J42</f>
        <v>2.056</v>
      </c>
      <c r="O43" s="94">
        <f>N43/F43*100</f>
        <v>8.2240000000000002</v>
      </c>
      <c r="P43" s="95">
        <f>IF(G42&gt;(F43*1.05),0,(F43*1.05)-G42)</f>
        <v>25.55</v>
      </c>
      <c r="Q43" s="95">
        <f>IF(N43&gt;(F43*1.05),0,(F43*1.05)-N43)</f>
        <v>24.193999999999999</v>
      </c>
      <c r="R43" s="96">
        <f>IF(N43&gt;(1.05*F43),0,(F43*1.05)-N43)</f>
        <v>24.193999999999999</v>
      </c>
      <c r="S43" s="545"/>
      <c r="T43" s="545"/>
      <c r="U43" s="545"/>
      <c r="V43" s="156"/>
      <c r="W43" s="157"/>
      <c r="X43" s="547"/>
      <c r="Y43" s="159"/>
      <c r="Z43" s="160"/>
      <c r="AA43" s="160"/>
      <c r="AB43" s="160"/>
      <c r="AC43" s="49"/>
      <c r="AD43" s="50"/>
      <c r="AE43" s="51"/>
      <c r="AF43" s="52"/>
      <c r="AG43" s="49"/>
      <c r="AH43" s="50"/>
      <c r="AI43" s="53"/>
      <c r="AJ43" s="52"/>
    </row>
    <row r="44" spans="1:36" s="502" customFormat="1" x14ac:dyDescent="0.2">
      <c r="A44" s="139" t="s">
        <v>62</v>
      </c>
      <c r="B44" s="140" t="s">
        <v>40</v>
      </c>
      <c r="C44" s="140" t="s">
        <v>40</v>
      </c>
      <c r="D44" s="140" t="s">
        <v>40</v>
      </c>
      <c r="E44" s="140" t="s">
        <v>40</v>
      </c>
      <c r="F44" s="141"/>
      <c r="G44" s="141"/>
      <c r="H44" s="402" t="s">
        <v>73</v>
      </c>
      <c r="I44" s="143" t="s">
        <v>40</v>
      </c>
      <c r="J44" s="142"/>
      <c r="K44" s="142"/>
      <c r="L44" s="142"/>
      <c r="M44" s="142"/>
      <c r="N44" s="142"/>
      <c r="O44" s="144"/>
      <c r="P44" s="144"/>
      <c r="Q44" s="145"/>
      <c r="R44" s="145"/>
      <c r="S44" s="148"/>
      <c r="T44" s="147"/>
      <c r="U44" s="148"/>
      <c r="V44" s="149"/>
      <c r="W44" s="150"/>
      <c r="X44" s="72"/>
      <c r="Y44" s="60"/>
      <c r="Z44" s="60"/>
      <c r="AA44" s="60"/>
      <c r="AB44" s="60"/>
      <c r="AC44" s="49"/>
      <c r="AD44" s="50"/>
      <c r="AE44" s="51"/>
      <c r="AF44" s="52"/>
      <c r="AG44" s="49"/>
      <c r="AH44" s="50"/>
      <c r="AI44" s="53"/>
      <c r="AJ44" s="52"/>
    </row>
    <row r="45" spans="1:36" ht="14.25" customHeight="1" x14ac:dyDescent="0.25">
      <c r="A45" s="163" t="s">
        <v>74</v>
      </c>
      <c r="B45" s="151"/>
      <c r="C45" s="152"/>
      <c r="D45" s="152"/>
      <c r="E45" s="153" t="s">
        <v>63</v>
      </c>
      <c r="F45" s="408">
        <f>F46</f>
        <v>1.8</v>
      </c>
      <c r="G45" s="164">
        <f>G46</f>
        <v>0.3</v>
      </c>
      <c r="H45" s="409">
        <v>6.0000000000000053E-3</v>
      </c>
      <c r="I45" s="165">
        <v>6.0000000000000053E-3</v>
      </c>
      <c r="J45" s="166">
        <f>G45+I45</f>
        <v>0.30599999999999999</v>
      </c>
      <c r="K45" s="167">
        <v>1.756</v>
      </c>
      <c r="L45" s="168">
        <v>0</v>
      </c>
      <c r="M45" s="79">
        <f>K45+L45</f>
        <v>1.756</v>
      </c>
      <c r="N45" s="81"/>
      <c r="O45" s="82"/>
      <c r="P45" s="82"/>
      <c r="Q45" s="83"/>
      <c r="R45" s="84"/>
      <c r="S45" s="544" t="s">
        <v>71</v>
      </c>
      <c r="T45" s="544" t="s">
        <v>75</v>
      </c>
      <c r="U45" s="544"/>
      <c r="V45" s="154">
        <v>57.390836</v>
      </c>
      <c r="W45" s="155">
        <v>99.324844999999996</v>
      </c>
      <c r="X45" s="546"/>
      <c r="Y45" s="159"/>
      <c r="Z45" s="160"/>
      <c r="AA45" s="160"/>
      <c r="AB45" s="160"/>
      <c r="AC45" s="49"/>
      <c r="AD45" s="50"/>
      <c r="AE45" s="51"/>
      <c r="AF45" s="52">
        <v>1</v>
      </c>
      <c r="AG45" s="49"/>
      <c r="AH45" s="50"/>
      <c r="AI45" s="53"/>
      <c r="AJ45" s="52">
        <f>F45</f>
        <v>1.8</v>
      </c>
    </row>
    <row r="46" spans="1:36" x14ac:dyDescent="0.25">
      <c r="A46" s="163" t="s">
        <v>12</v>
      </c>
      <c r="B46" s="73"/>
      <c r="C46" s="74"/>
      <c r="D46" s="74"/>
      <c r="E46" s="75"/>
      <c r="F46" s="170">
        <v>1.8</v>
      </c>
      <c r="G46" s="371">
        <v>0.3</v>
      </c>
      <c r="H46" s="406"/>
      <c r="I46" s="89"/>
      <c r="J46" s="90"/>
      <c r="K46" s="90"/>
      <c r="L46" s="91"/>
      <c r="M46" s="92"/>
      <c r="N46" s="93">
        <f>J45</f>
        <v>0.30599999999999999</v>
      </c>
      <c r="O46" s="94">
        <f>N46/F46*100</f>
        <v>17</v>
      </c>
      <c r="P46" s="95">
        <f>IF(G45&gt;(F46*1.05),0,(F46*1.05)-G45)</f>
        <v>1.59</v>
      </c>
      <c r="Q46" s="95">
        <f>IF(N46&gt;(F46*1.05),0,(F46*1.05)-N46)</f>
        <v>1.5840000000000001</v>
      </c>
      <c r="R46" s="96">
        <f>IF(N46&gt;(1.05*F46),0,(F46*1.05)-N46)</f>
        <v>1.5840000000000001</v>
      </c>
      <c r="S46" s="545"/>
      <c r="T46" s="545"/>
      <c r="U46" s="545"/>
      <c r="V46" s="156"/>
      <c r="W46" s="157"/>
      <c r="X46" s="547"/>
      <c r="Y46" s="159"/>
      <c r="Z46" s="160"/>
      <c r="AA46" s="160"/>
      <c r="AB46" s="160"/>
      <c r="AC46" s="49"/>
      <c r="AD46" s="50"/>
      <c r="AE46" s="51"/>
      <c r="AF46" s="52"/>
      <c r="AG46" s="49"/>
      <c r="AH46" s="50"/>
      <c r="AI46" s="53"/>
      <c r="AJ46" s="52"/>
    </row>
    <row r="47" spans="1:36" s="502" customFormat="1" x14ac:dyDescent="0.2">
      <c r="A47" s="139" t="s">
        <v>64</v>
      </c>
      <c r="B47" s="140" t="s">
        <v>40</v>
      </c>
      <c r="C47" s="140" t="s">
        <v>40</v>
      </c>
      <c r="D47" s="140" t="s">
        <v>40</v>
      </c>
      <c r="E47" s="140" t="s">
        <v>40</v>
      </c>
      <c r="F47" s="141"/>
      <c r="G47" s="141"/>
      <c r="H47" s="402" t="s">
        <v>76</v>
      </c>
      <c r="I47" s="143" t="s">
        <v>40</v>
      </c>
      <c r="J47" s="142"/>
      <c r="K47" s="142"/>
      <c r="L47" s="142"/>
      <c r="M47" s="142"/>
      <c r="N47" s="142"/>
      <c r="O47" s="144"/>
      <c r="P47" s="144"/>
      <c r="Q47" s="145"/>
      <c r="R47" s="145"/>
      <c r="S47" s="148"/>
      <c r="T47" s="147"/>
      <c r="U47" s="148"/>
      <c r="V47" s="149"/>
      <c r="W47" s="150"/>
      <c r="X47" s="72"/>
      <c r="Y47" s="60"/>
      <c r="Z47" s="60"/>
      <c r="AA47" s="60"/>
      <c r="AB47" s="60"/>
      <c r="AC47" s="49"/>
      <c r="AD47" s="50"/>
      <c r="AE47" s="51"/>
      <c r="AF47" s="52"/>
      <c r="AG47" s="49"/>
      <c r="AH47" s="50"/>
      <c r="AI47" s="53"/>
      <c r="AJ47" s="52"/>
    </row>
    <row r="48" spans="1:36" ht="14.25" customHeight="1" x14ac:dyDescent="0.25">
      <c r="A48" s="163" t="s">
        <v>77</v>
      </c>
      <c r="B48" s="151"/>
      <c r="C48" s="152"/>
      <c r="D48" s="152"/>
      <c r="E48" s="153" t="s">
        <v>3</v>
      </c>
      <c r="F48" s="408">
        <f>F49</f>
        <v>6.3</v>
      </c>
      <c r="G48" s="164">
        <f>G49</f>
        <v>2</v>
      </c>
      <c r="H48" s="409">
        <v>0.21000000000000002</v>
      </c>
      <c r="I48" s="165">
        <v>0.21000000000000002</v>
      </c>
      <c r="J48" s="166">
        <f>G48+I48</f>
        <v>2.21</v>
      </c>
      <c r="K48" s="167">
        <v>0.01</v>
      </c>
      <c r="L48" s="168">
        <v>0.51</v>
      </c>
      <c r="M48" s="79">
        <f>K48+L48</f>
        <v>0.52</v>
      </c>
      <c r="N48" s="81"/>
      <c r="O48" s="82"/>
      <c r="P48" s="82"/>
      <c r="Q48" s="83"/>
      <c r="R48" s="84"/>
      <c r="S48" s="544" t="s">
        <v>78</v>
      </c>
      <c r="T48" s="544" t="s">
        <v>79</v>
      </c>
      <c r="U48" s="544"/>
      <c r="V48" s="154">
        <v>56.585101999999999</v>
      </c>
      <c r="W48" s="155">
        <v>101.18511599999999</v>
      </c>
      <c r="X48" s="546"/>
      <c r="Y48" s="159"/>
      <c r="Z48" s="160"/>
      <c r="AA48" s="160"/>
      <c r="AB48" s="160"/>
      <c r="AC48" s="49"/>
      <c r="AD48" s="50"/>
      <c r="AE48" s="51"/>
      <c r="AF48" s="52">
        <v>1</v>
      </c>
      <c r="AG48" s="49"/>
      <c r="AH48" s="50"/>
      <c r="AI48" s="53"/>
      <c r="AJ48" s="52">
        <f>F48</f>
        <v>6.3</v>
      </c>
    </row>
    <row r="49" spans="1:36" x14ac:dyDescent="0.25">
      <c r="A49" s="163" t="s">
        <v>10</v>
      </c>
      <c r="B49" s="73"/>
      <c r="C49" s="74"/>
      <c r="D49" s="74"/>
      <c r="E49" s="75"/>
      <c r="F49" s="170">
        <v>6.3</v>
      </c>
      <c r="G49" s="371">
        <v>2</v>
      </c>
      <c r="H49" s="406"/>
      <c r="I49" s="89"/>
      <c r="J49" s="90"/>
      <c r="K49" s="90"/>
      <c r="L49" s="91"/>
      <c r="M49" s="92"/>
      <c r="N49" s="93">
        <f>J48</f>
        <v>2.21</v>
      </c>
      <c r="O49" s="94">
        <f>N49/F49*100</f>
        <v>35.079365079365083</v>
      </c>
      <c r="P49" s="95">
        <f>IF(G48&gt;(F49*1.05),0,(F49*1.05)-G48)</f>
        <v>4.6150000000000002</v>
      </c>
      <c r="Q49" s="95">
        <f>IF(N49&gt;(F49*1.05),0,(F49*1.05)-N49)</f>
        <v>4.4050000000000002</v>
      </c>
      <c r="R49" s="96">
        <f>IF(N49&gt;(1.05*F49),0,(F49*1.05)-N49)</f>
        <v>4.4050000000000002</v>
      </c>
      <c r="S49" s="545"/>
      <c r="T49" s="545"/>
      <c r="U49" s="545"/>
      <c r="V49" s="156"/>
      <c r="W49" s="157"/>
      <c r="X49" s="547"/>
      <c r="Y49" s="159"/>
      <c r="Z49" s="160"/>
      <c r="AA49" s="160"/>
      <c r="AB49" s="160"/>
      <c r="AC49" s="49"/>
      <c r="AD49" s="50"/>
      <c r="AE49" s="51"/>
      <c r="AF49" s="52"/>
      <c r="AG49" s="49"/>
      <c r="AH49" s="50"/>
      <c r="AI49" s="53"/>
      <c r="AJ49" s="52"/>
    </row>
    <row r="50" spans="1:36" s="502" customFormat="1" x14ac:dyDescent="0.2">
      <c r="A50" s="139" t="s">
        <v>64</v>
      </c>
      <c r="B50" s="140" t="s">
        <v>40</v>
      </c>
      <c r="C50" s="140" t="s">
        <v>40</v>
      </c>
      <c r="D50" s="140" t="s">
        <v>40</v>
      </c>
      <c r="E50" s="140" t="s">
        <v>40</v>
      </c>
      <c r="F50" s="141"/>
      <c r="G50" s="141"/>
      <c r="H50" s="402" t="s">
        <v>76</v>
      </c>
      <c r="I50" s="143" t="s">
        <v>40</v>
      </c>
      <c r="J50" s="142"/>
      <c r="K50" s="142"/>
      <c r="L50" s="142"/>
      <c r="M50" s="142"/>
      <c r="N50" s="142"/>
      <c r="O50" s="144"/>
      <c r="P50" s="144"/>
      <c r="Q50" s="145"/>
      <c r="R50" s="145"/>
      <c r="S50" s="148"/>
      <c r="T50" s="147"/>
      <c r="U50" s="148"/>
      <c r="V50" s="149"/>
      <c r="W50" s="150"/>
      <c r="X50" s="72"/>
      <c r="Y50" s="60"/>
      <c r="Z50" s="60"/>
      <c r="AA50" s="60"/>
      <c r="AB50" s="60"/>
      <c r="AC50" s="49"/>
      <c r="AD50" s="50"/>
      <c r="AE50" s="51"/>
      <c r="AF50" s="52"/>
      <c r="AG50" s="49"/>
      <c r="AH50" s="50"/>
      <c r="AI50" s="53"/>
      <c r="AJ50" s="52"/>
    </row>
    <row r="51" spans="1:36" ht="14.25" customHeight="1" x14ac:dyDescent="0.25">
      <c r="A51" s="163" t="s">
        <v>80</v>
      </c>
      <c r="B51" s="151"/>
      <c r="C51" s="152"/>
      <c r="D51" s="152"/>
      <c r="E51" s="153" t="s">
        <v>3</v>
      </c>
      <c r="F51" s="408">
        <f>F52+F53</f>
        <v>12.6</v>
      </c>
      <c r="G51" s="164">
        <f>G52+G53</f>
        <v>3.2</v>
      </c>
      <c r="H51" s="409">
        <v>0</v>
      </c>
      <c r="I51" s="165">
        <v>0</v>
      </c>
      <c r="J51" s="166">
        <f>G51+I51</f>
        <v>3.2</v>
      </c>
      <c r="K51" s="167">
        <v>0</v>
      </c>
      <c r="L51" s="168">
        <v>3.2</v>
      </c>
      <c r="M51" s="79">
        <f>K51+L51</f>
        <v>3.2</v>
      </c>
      <c r="N51" s="81"/>
      <c r="O51" s="82"/>
      <c r="P51" s="82"/>
      <c r="Q51" s="83"/>
      <c r="R51" s="84"/>
      <c r="S51" s="548" t="s">
        <v>78</v>
      </c>
      <c r="T51" s="548" t="s">
        <v>81</v>
      </c>
      <c r="U51" s="548"/>
      <c r="V51" s="85">
        <v>57.045287000000002</v>
      </c>
      <c r="W51" s="86">
        <v>101.38414299999999</v>
      </c>
      <c r="X51" s="548"/>
      <c r="Y51" s="159"/>
      <c r="Z51" s="160"/>
      <c r="AA51" s="160"/>
      <c r="AB51" s="160"/>
      <c r="AC51" s="49"/>
      <c r="AD51" s="50"/>
      <c r="AE51" s="51"/>
      <c r="AF51" s="52">
        <v>1</v>
      </c>
      <c r="AG51" s="49"/>
      <c r="AH51" s="50"/>
      <c r="AI51" s="53"/>
      <c r="AJ51" s="52">
        <v>12.6</v>
      </c>
    </row>
    <row r="52" spans="1:36" x14ac:dyDescent="0.2">
      <c r="A52" s="163" t="s">
        <v>12</v>
      </c>
      <c r="B52" s="73"/>
      <c r="C52" s="74"/>
      <c r="D52" s="74"/>
      <c r="E52" s="75"/>
      <c r="F52" s="170">
        <v>6.3</v>
      </c>
      <c r="G52" s="224">
        <v>3.2</v>
      </c>
      <c r="H52" s="406"/>
      <c r="I52" s="89"/>
      <c r="J52" s="90"/>
      <c r="K52" s="90"/>
      <c r="L52" s="91"/>
      <c r="M52" s="92"/>
      <c r="N52" s="93">
        <f>J51</f>
        <v>3.2</v>
      </c>
      <c r="O52" s="94">
        <f>N52/F52*100</f>
        <v>50.793650793650805</v>
      </c>
      <c r="P52" s="95">
        <f>IF(G51&gt;(F52*1.05),0,(F52*1.05)-G51)</f>
        <v>3.415</v>
      </c>
      <c r="Q52" s="95">
        <f>IF(N52&gt;(F52*1.05),0,(F52*1.05)-N52)</f>
        <v>3.415</v>
      </c>
      <c r="R52" s="96">
        <f>IF(N52&gt;(1.05*F52),0,(F52*1.05)-N52)</f>
        <v>3.415</v>
      </c>
      <c r="S52" s="549"/>
      <c r="T52" s="549"/>
      <c r="U52" s="549"/>
      <c r="V52" s="97"/>
      <c r="W52" s="98"/>
      <c r="X52" s="549"/>
      <c r="Y52" s="159"/>
      <c r="Z52" s="160"/>
      <c r="AA52" s="160"/>
      <c r="AB52" s="160"/>
      <c r="AC52" s="49"/>
      <c r="AD52" s="50"/>
      <c r="AE52" s="51"/>
      <c r="AF52" s="52"/>
      <c r="AG52" s="49"/>
      <c r="AH52" s="50"/>
      <c r="AI52" s="53"/>
      <c r="AJ52" s="52"/>
    </row>
    <row r="53" spans="1:36" x14ac:dyDescent="0.2">
      <c r="A53" s="163" t="s">
        <v>9</v>
      </c>
      <c r="B53" s="73"/>
      <c r="C53" s="74"/>
      <c r="D53" s="74"/>
      <c r="E53" s="75"/>
      <c r="F53" s="170">
        <v>6.3</v>
      </c>
      <c r="G53" s="112">
        <v>0</v>
      </c>
      <c r="H53" s="413"/>
      <c r="I53" s="101"/>
      <c r="J53" s="102"/>
      <c r="K53" s="103"/>
      <c r="L53" s="103"/>
      <c r="M53" s="103"/>
      <c r="N53" s="104"/>
      <c r="O53" s="105"/>
      <c r="P53" s="105"/>
      <c r="Q53" s="83"/>
      <c r="R53" s="84"/>
      <c r="S53" s="550"/>
      <c r="T53" s="550"/>
      <c r="U53" s="550"/>
      <c r="V53" s="106"/>
      <c r="W53" s="107"/>
      <c r="X53" s="550"/>
      <c r="Y53" s="159"/>
      <c r="Z53" s="160"/>
      <c r="AA53" s="160"/>
      <c r="AB53" s="160"/>
      <c r="AC53" s="49"/>
      <c r="AD53" s="50"/>
      <c r="AE53" s="51"/>
      <c r="AF53" s="52"/>
      <c r="AG53" s="49"/>
      <c r="AH53" s="50"/>
      <c r="AI53" s="53"/>
      <c r="AJ53" s="52"/>
    </row>
    <row r="54" spans="1:36" s="502" customFormat="1" x14ac:dyDescent="0.2">
      <c r="A54" s="139" t="s">
        <v>64</v>
      </c>
      <c r="B54" s="140" t="s">
        <v>40</v>
      </c>
      <c r="C54" s="140" t="s">
        <v>40</v>
      </c>
      <c r="D54" s="140" t="s">
        <v>40</v>
      </c>
      <c r="E54" s="140" t="s">
        <v>40</v>
      </c>
      <c r="F54" s="141"/>
      <c r="G54" s="141"/>
      <c r="H54" s="402" t="s">
        <v>76</v>
      </c>
      <c r="I54" s="143" t="s">
        <v>40</v>
      </c>
      <c r="J54" s="142"/>
      <c r="K54" s="142"/>
      <c r="L54" s="142"/>
      <c r="M54" s="142"/>
      <c r="N54" s="142"/>
      <c r="O54" s="144"/>
      <c r="P54" s="144"/>
      <c r="Q54" s="145"/>
      <c r="R54" s="145"/>
      <c r="S54" s="148"/>
      <c r="T54" s="147"/>
      <c r="U54" s="148"/>
      <c r="V54" s="149"/>
      <c r="W54" s="150"/>
      <c r="X54" s="72"/>
      <c r="Y54" s="60"/>
      <c r="Z54" s="60"/>
      <c r="AA54" s="60"/>
      <c r="AB54" s="60"/>
      <c r="AC54" s="49"/>
      <c r="AD54" s="50"/>
      <c r="AE54" s="51"/>
      <c r="AF54" s="52"/>
      <c r="AG54" s="49"/>
      <c r="AH54" s="50"/>
      <c r="AI54" s="53"/>
      <c r="AJ54" s="52"/>
    </row>
    <row r="55" spans="1:36" ht="14.25" customHeight="1" x14ac:dyDescent="0.25">
      <c r="A55" s="163" t="s">
        <v>82</v>
      </c>
      <c r="B55" s="151"/>
      <c r="C55" s="152"/>
      <c r="D55" s="152"/>
      <c r="E55" s="153" t="s">
        <v>63</v>
      </c>
      <c r="F55" s="408">
        <f>F56+F57</f>
        <v>3.2</v>
      </c>
      <c r="G55" s="164">
        <f>G56+G57</f>
        <v>0.4</v>
      </c>
      <c r="H55" s="409">
        <v>3.4000000000000002E-2</v>
      </c>
      <c r="I55" s="165">
        <f>0.034+0.005</f>
        <v>3.9E-2</v>
      </c>
      <c r="J55" s="166">
        <f>G55+I55</f>
        <v>0.439</v>
      </c>
      <c r="K55" s="167">
        <v>2.64</v>
      </c>
      <c r="L55" s="168">
        <v>0</v>
      </c>
      <c r="M55" s="79">
        <f>K55+L55</f>
        <v>2.64</v>
      </c>
      <c r="N55" s="81"/>
      <c r="O55" s="82"/>
      <c r="P55" s="82"/>
      <c r="Q55" s="83"/>
      <c r="R55" s="84"/>
      <c r="S55" s="548" t="s">
        <v>78</v>
      </c>
      <c r="T55" s="548" t="s">
        <v>81</v>
      </c>
      <c r="U55" s="548"/>
      <c r="V55" s="85">
        <v>57.050961999999998</v>
      </c>
      <c r="W55" s="86">
        <v>101.385836</v>
      </c>
      <c r="X55" s="548"/>
      <c r="Y55" s="159"/>
      <c r="Z55" s="160"/>
      <c r="AA55" s="160"/>
      <c r="AB55" s="160"/>
      <c r="AC55" s="49"/>
      <c r="AD55" s="50"/>
      <c r="AE55" s="51"/>
      <c r="AF55" s="52">
        <v>1</v>
      </c>
      <c r="AG55" s="49"/>
      <c r="AH55" s="50"/>
      <c r="AI55" s="53"/>
      <c r="AJ55" s="52">
        <f>F55</f>
        <v>3.2</v>
      </c>
    </row>
    <row r="56" spans="1:36" x14ac:dyDescent="0.2">
      <c r="A56" s="163" t="s">
        <v>12</v>
      </c>
      <c r="B56" s="73"/>
      <c r="C56" s="74"/>
      <c r="D56" s="74"/>
      <c r="E56" s="75"/>
      <c r="F56" s="170">
        <v>1.6</v>
      </c>
      <c r="G56" s="112">
        <v>0.1</v>
      </c>
      <c r="H56" s="406"/>
      <c r="I56" s="89"/>
      <c r="J56" s="90"/>
      <c r="K56" s="90"/>
      <c r="L56" s="91"/>
      <c r="M56" s="92"/>
      <c r="N56" s="93">
        <f>J55</f>
        <v>0.439</v>
      </c>
      <c r="O56" s="94">
        <f>N56/F56*100</f>
        <v>27.437499999999996</v>
      </c>
      <c r="P56" s="95">
        <f>IF(G55&gt;(F56*1.05),0,(F56*1.05)-G55)</f>
        <v>1.2800000000000002</v>
      </c>
      <c r="Q56" s="95">
        <f>IF(N56&gt;(F56*1.05),0,(F56*1.05)-N56)</f>
        <v>1.2410000000000001</v>
      </c>
      <c r="R56" s="96">
        <f>IF(N56&gt;(1.05*F56),0,(F56*1.05)-N56)</f>
        <v>1.2410000000000001</v>
      </c>
      <c r="S56" s="549"/>
      <c r="T56" s="549"/>
      <c r="U56" s="549"/>
      <c r="V56" s="97"/>
      <c r="W56" s="98"/>
      <c r="X56" s="549"/>
      <c r="Y56" s="159"/>
      <c r="Z56" s="160"/>
      <c r="AA56" s="160"/>
      <c r="AB56" s="160"/>
      <c r="AC56" s="49"/>
      <c r="AD56" s="50"/>
      <c r="AE56" s="51"/>
      <c r="AF56" s="52"/>
      <c r="AG56" s="49"/>
      <c r="AH56" s="50"/>
      <c r="AI56" s="53"/>
      <c r="AJ56" s="52"/>
    </row>
    <row r="57" spans="1:36" x14ac:dyDescent="0.2">
      <c r="A57" s="163" t="s">
        <v>9</v>
      </c>
      <c r="B57" s="73"/>
      <c r="C57" s="74"/>
      <c r="D57" s="74"/>
      <c r="E57" s="75"/>
      <c r="F57" s="170">
        <v>1.6</v>
      </c>
      <c r="G57" s="224">
        <v>0.3</v>
      </c>
      <c r="H57" s="413"/>
      <c r="I57" s="101"/>
      <c r="J57" s="102"/>
      <c r="K57" s="103"/>
      <c r="L57" s="103"/>
      <c r="M57" s="103"/>
      <c r="N57" s="104"/>
      <c r="O57" s="105"/>
      <c r="P57" s="105"/>
      <c r="Q57" s="83"/>
      <c r="R57" s="84"/>
      <c r="S57" s="550"/>
      <c r="T57" s="550"/>
      <c r="U57" s="550"/>
      <c r="V57" s="106"/>
      <c r="W57" s="107"/>
      <c r="X57" s="550"/>
      <c r="Y57" s="159"/>
      <c r="Z57" s="160"/>
      <c r="AA57" s="160"/>
      <c r="AB57" s="160"/>
      <c r="AC57" s="49"/>
      <c r="AD57" s="50"/>
      <c r="AE57" s="51"/>
      <c r="AF57" s="52"/>
      <c r="AG57" s="49"/>
      <c r="AH57" s="50"/>
      <c r="AI57" s="53"/>
      <c r="AJ57" s="52"/>
    </row>
    <row r="58" spans="1:36" s="502" customFormat="1" x14ac:dyDescent="0.2">
      <c r="A58" s="139" t="s">
        <v>64</v>
      </c>
      <c r="B58" s="140" t="s">
        <v>40</v>
      </c>
      <c r="C58" s="140" t="s">
        <v>40</v>
      </c>
      <c r="D58" s="140" t="s">
        <v>40</v>
      </c>
      <c r="E58" s="140" t="s">
        <v>40</v>
      </c>
      <c r="F58" s="141"/>
      <c r="G58" s="141"/>
      <c r="H58" s="402" t="s">
        <v>76</v>
      </c>
      <c r="I58" s="143" t="s">
        <v>40</v>
      </c>
      <c r="J58" s="142"/>
      <c r="K58" s="142"/>
      <c r="L58" s="142"/>
      <c r="M58" s="142"/>
      <c r="N58" s="142"/>
      <c r="O58" s="144"/>
      <c r="P58" s="144"/>
      <c r="Q58" s="145"/>
      <c r="R58" s="145"/>
      <c r="S58" s="148"/>
      <c r="T58" s="147"/>
      <c r="U58" s="148"/>
      <c r="V58" s="149"/>
      <c r="W58" s="150"/>
      <c r="X58" s="72"/>
      <c r="Y58" s="60"/>
      <c r="Z58" s="60"/>
      <c r="AA58" s="60"/>
      <c r="AB58" s="60"/>
      <c r="AC58" s="49"/>
      <c r="AD58" s="50"/>
      <c r="AE58" s="51"/>
      <c r="AF58" s="52"/>
      <c r="AG58" s="49"/>
      <c r="AH58" s="50"/>
      <c r="AI58" s="53"/>
      <c r="AJ58" s="52"/>
    </row>
    <row r="59" spans="1:36" s="502" customFormat="1" ht="14.25" customHeight="1" x14ac:dyDescent="0.25">
      <c r="A59" s="163" t="s">
        <v>83</v>
      </c>
      <c r="B59" s="151"/>
      <c r="C59" s="152"/>
      <c r="D59" s="152"/>
      <c r="E59" s="153" t="s">
        <v>3</v>
      </c>
      <c r="F59" s="408">
        <f>F60</f>
        <v>1.6</v>
      </c>
      <c r="G59" s="164">
        <f>G60</f>
        <v>0.4</v>
      </c>
      <c r="H59" s="409">
        <v>0.03</v>
      </c>
      <c r="I59" s="409">
        <v>0.03</v>
      </c>
      <c r="J59" s="166">
        <f>G59+I59</f>
        <v>0.43000000000000005</v>
      </c>
      <c r="K59" s="167">
        <v>0.749</v>
      </c>
      <c r="L59" s="168">
        <v>0</v>
      </c>
      <c r="M59" s="79">
        <f>K59+L59</f>
        <v>0.749</v>
      </c>
      <c r="N59" s="81"/>
      <c r="O59" s="82"/>
      <c r="P59" s="82"/>
      <c r="Q59" s="83"/>
      <c r="R59" s="84"/>
      <c r="S59" s="544" t="s">
        <v>78</v>
      </c>
      <c r="T59" s="544" t="s">
        <v>84</v>
      </c>
      <c r="U59" s="544"/>
      <c r="V59" s="154">
        <v>57.151414000000003</v>
      </c>
      <c r="W59" s="155">
        <v>102.24531899999999</v>
      </c>
      <c r="X59" s="546"/>
      <c r="Y59" s="159"/>
      <c r="Z59" s="160"/>
      <c r="AA59" s="160"/>
      <c r="AB59" s="160"/>
      <c r="AC59" s="49"/>
      <c r="AD59" s="50"/>
      <c r="AE59" s="51"/>
      <c r="AF59" s="52">
        <v>1</v>
      </c>
      <c r="AG59" s="49"/>
      <c r="AH59" s="50"/>
      <c r="AI59" s="53"/>
      <c r="AJ59" s="52">
        <f>F59</f>
        <v>1.6</v>
      </c>
    </row>
    <row r="60" spans="1:36" x14ac:dyDescent="0.2">
      <c r="A60" s="163" t="s">
        <v>12</v>
      </c>
      <c r="B60" s="73"/>
      <c r="C60" s="74"/>
      <c r="D60" s="74"/>
      <c r="E60" s="75"/>
      <c r="F60" s="170">
        <v>1.6</v>
      </c>
      <c r="G60" s="224">
        <v>0.4</v>
      </c>
      <c r="H60" s="406"/>
      <c r="I60" s="89"/>
      <c r="J60" s="90"/>
      <c r="K60" s="90"/>
      <c r="L60" s="91"/>
      <c r="M60" s="92"/>
      <c r="N60" s="93">
        <f>J59</f>
        <v>0.43000000000000005</v>
      </c>
      <c r="O60" s="94">
        <f>N60/F60*100</f>
        <v>26.875</v>
      </c>
      <c r="P60" s="95">
        <f>IF(G59&gt;(F60*1.05),0,(F60*1.05)-G59)</f>
        <v>1.2800000000000002</v>
      </c>
      <c r="Q60" s="95">
        <f>IF(N60&gt;(F60*1.05),0,(F60*1.05)-N60)</f>
        <v>1.25</v>
      </c>
      <c r="R60" s="96">
        <f>IF(N60&gt;(1.05*F60),0,(F60*1.05)-N60)</f>
        <v>1.25</v>
      </c>
      <c r="S60" s="545"/>
      <c r="T60" s="545"/>
      <c r="U60" s="545"/>
      <c r="V60" s="156"/>
      <c r="W60" s="157"/>
      <c r="X60" s="547"/>
      <c r="Y60" s="159"/>
      <c r="Z60" s="160"/>
      <c r="AA60" s="160"/>
      <c r="AB60" s="160"/>
      <c r="AC60" s="49"/>
      <c r="AD60" s="50"/>
      <c r="AE60" s="51"/>
      <c r="AF60" s="52"/>
      <c r="AG60" s="49"/>
      <c r="AH60" s="50"/>
      <c r="AI60" s="53"/>
      <c r="AJ60" s="52"/>
    </row>
    <row r="61" spans="1:36" s="502" customFormat="1" x14ac:dyDescent="0.2">
      <c r="A61" s="139" t="s">
        <v>64</v>
      </c>
      <c r="B61" s="140" t="s">
        <v>40</v>
      </c>
      <c r="C61" s="140" t="s">
        <v>40</v>
      </c>
      <c r="D61" s="140" t="s">
        <v>40</v>
      </c>
      <c r="E61" s="140" t="s">
        <v>40</v>
      </c>
      <c r="F61" s="141"/>
      <c r="G61" s="141"/>
      <c r="H61" s="402" t="s">
        <v>76</v>
      </c>
      <c r="I61" s="143" t="s">
        <v>40</v>
      </c>
      <c r="J61" s="142"/>
      <c r="K61" s="142"/>
      <c r="L61" s="142"/>
      <c r="M61" s="142"/>
      <c r="N61" s="142"/>
      <c r="O61" s="144"/>
      <c r="P61" s="144"/>
      <c r="Q61" s="145"/>
      <c r="R61" s="145"/>
      <c r="S61" s="148"/>
      <c r="T61" s="147"/>
      <c r="U61" s="148"/>
      <c r="V61" s="149"/>
      <c r="W61" s="150"/>
      <c r="X61" s="72"/>
      <c r="Y61" s="60"/>
      <c r="Z61" s="60"/>
      <c r="AA61" s="60"/>
      <c r="AB61" s="60"/>
      <c r="AC61" s="49"/>
      <c r="AD61" s="50"/>
      <c r="AE61" s="51"/>
      <c r="AF61" s="52"/>
      <c r="AG61" s="49"/>
      <c r="AH61" s="50"/>
      <c r="AI61" s="53"/>
      <c r="AJ61" s="52"/>
    </row>
    <row r="62" spans="1:36" s="502" customFormat="1" ht="14.25" customHeight="1" x14ac:dyDescent="0.25">
      <c r="A62" s="163" t="s">
        <v>85</v>
      </c>
      <c r="B62" s="151"/>
      <c r="C62" s="152"/>
      <c r="D62" s="152"/>
      <c r="E62" s="153" t="s">
        <v>3</v>
      </c>
      <c r="F62" s="408">
        <f>F63</f>
        <v>2.5</v>
      </c>
      <c r="G62" s="164">
        <f>G63</f>
        <v>1.3</v>
      </c>
      <c r="H62" s="409">
        <v>7.0000000000000001E-3</v>
      </c>
      <c r="I62" s="409">
        <v>7.0000000000000001E-3</v>
      </c>
      <c r="J62" s="166">
        <f>G62+I62</f>
        <v>1.3069999999999999</v>
      </c>
      <c r="K62" s="167">
        <v>0.98899999999999999</v>
      </c>
      <c r="L62" s="168">
        <v>0</v>
      </c>
      <c r="M62" s="79">
        <f>K62+L62</f>
        <v>0.98899999999999999</v>
      </c>
      <c r="N62" s="81"/>
      <c r="O62" s="82"/>
      <c r="P62" s="82"/>
      <c r="Q62" s="83"/>
      <c r="R62" s="84"/>
      <c r="S62" s="544" t="s">
        <v>78</v>
      </c>
      <c r="T62" s="544" t="s">
        <v>86</v>
      </c>
      <c r="U62" s="544"/>
      <c r="V62" s="154">
        <v>57.367072</v>
      </c>
      <c r="W62" s="155">
        <v>102.161542</v>
      </c>
      <c r="X62" s="546"/>
      <c r="Y62" s="159"/>
      <c r="Z62" s="160"/>
      <c r="AA62" s="160"/>
      <c r="AB62" s="160"/>
      <c r="AC62" s="49"/>
      <c r="AD62" s="50"/>
      <c r="AE62" s="51"/>
      <c r="AF62" s="52">
        <v>1</v>
      </c>
      <c r="AG62" s="49"/>
      <c r="AH62" s="50"/>
      <c r="AI62" s="53"/>
      <c r="AJ62" s="52">
        <f>F62</f>
        <v>2.5</v>
      </c>
    </row>
    <row r="63" spans="1:36" x14ac:dyDescent="0.2">
      <c r="A63" s="163" t="s">
        <v>12</v>
      </c>
      <c r="B63" s="73"/>
      <c r="C63" s="74"/>
      <c r="D63" s="74"/>
      <c r="E63" s="75"/>
      <c r="F63" s="170">
        <v>2.5</v>
      </c>
      <c r="G63" s="224">
        <v>1.3</v>
      </c>
      <c r="H63" s="406"/>
      <c r="I63" s="89"/>
      <c r="J63" s="90"/>
      <c r="K63" s="90"/>
      <c r="L63" s="91"/>
      <c r="M63" s="92"/>
      <c r="N63" s="93">
        <f>J62</f>
        <v>1.3069999999999999</v>
      </c>
      <c r="O63" s="94">
        <f>N63/F63*100</f>
        <v>52.279999999999994</v>
      </c>
      <c r="P63" s="95">
        <f>IF(G62&gt;(F63*1.05),0,(F63*1.05)-G62)</f>
        <v>1.325</v>
      </c>
      <c r="Q63" s="95">
        <f>IF(N63&gt;(F63*1.05),0,(F63*1.05)-N63)</f>
        <v>1.3180000000000001</v>
      </c>
      <c r="R63" s="96">
        <f>IF(N63&gt;(1.05*F63),0,(F63*1.05)-N63)</f>
        <v>1.3180000000000001</v>
      </c>
      <c r="S63" s="545"/>
      <c r="T63" s="545"/>
      <c r="U63" s="545"/>
      <c r="V63" s="156"/>
      <c r="W63" s="157"/>
      <c r="X63" s="547"/>
      <c r="Y63" s="159"/>
      <c r="Z63" s="160"/>
      <c r="AA63" s="160"/>
      <c r="AB63" s="160"/>
      <c r="AC63" s="49"/>
      <c r="AD63" s="50"/>
      <c r="AE63" s="51"/>
      <c r="AF63" s="52"/>
      <c r="AG63" s="49"/>
      <c r="AH63" s="50"/>
      <c r="AI63" s="53"/>
      <c r="AJ63" s="52"/>
    </row>
    <row r="64" spans="1:36" s="502" customFormat="1" x14ac:dyDescent="0.2">
      <c r="A64" s="139" t="s">
        <v>64</v>
      </c>
      <c r="B64" s="140" t="s">
        <v>40</v>
      </c>
      <c r="C64" s="140" t="s">
        <v>40</v>
      </c>
      <c r="D64" s="140" t="s">
        <v>40</v>
      </c>
      <c r="E64" s="140" t="s">
        <v>40</v>
      </c>
      <c r="F64" s="141"/>
      <c r="G64" s="141"/>
      <c r="H64" s="402" t="s">
        <v>76</v>
      </c>
      <c r="I64" s="143" t="s">
        <v>40</v>
      </c>
      <c r="J64" s="142"/>
      <c r="K64" s="142"/>
      <c r="L64" s="142"/>
      <c r="M64" s="142"/>
      <c r="N64" s="142"/>
      <c r="O64" s="144"/>
      <c r="P64" s="144"/>
      <c r="Q64" s="145"/>
      <c r="R64" s="145"/>
      <c r="S64" s="148"/>
      <c r="T64" s="147"/>
      <c r="U64" s="148"/>
      <c r="V64" s="149"/>
      <c r="W64" s="150"/>
      <c r="X64" s="72"/>
      <c r="Y64" s="60"/>
      <c r="Z64" s="60"/>
      <c r="AA64" s="60"/>
      <c r="AB64" s="60"/>
      <c r="AC64" s="49"/>
      <c r="AD64" s="50"/>
      <c r="AE64" s="51"/>
      <c r="AF64" s="52"/>
      <c r="AG64" s="49"/>
      <c r="AH64" s="50"/>
      <c r="AI64" s="53"/>
      <c r="AJ64" s="52"/>
    </row>
    <row r="65" spans="1:36" s="502" customFormat="1" ht="14.25" customHeight="1" x14ac:dyDescent="0.25">
      <c r="A65" s="163" t="s">
        <v>87</v>
      </c>
      <c r="B65" s="417"/>
      <c r="C65" s="417"/>
      <c r="D65" s="417"/>
      <c r="E65" s="417" t="s">
        <v>3</v>
      </c>
      <c r="F65" s="403">
        <f>F66</f>
        <v>2.5</v>
      </c>
      <c r="G65" s="76">
        <f>G66</f>
        <v>1.1000000000000001</v>
      </c>
      <c r="H65" s="418">
        <v>0.10600000000000001</v>
      </c>
      <c r="I65" s="77">
        <v>0.10600000000000001</v>
      </c>
      <c r="J65" s="78">
        <f>G65+I65</f>
        <v>1.2060000000000002</v>
      </c>
      <c r="K65" s="79">
        <v>1.601</v>
      </c>
      <c r="L65" s="79">
        <v>0</v>
      </c>
      <c r="M65" s="79">
        <f>K65+L65</f>
        <v>1.601</v>
      </c>
      <c r="N65" s="21"/>
      <c r="O65" s="2"/>
      <c r="P65" s="2"/>
      <c r="Q65" s="158"/>
      <c r="R65" s="158"/>
      <c r="S65" s="556" t="s">
        <v>78</v>
      </c>
      <c r="T65" s="556" t="s">
        <v>86</v>
      </c>
      <c r="U65" s="556"/>
      <c r="V65" s="419">
        <v>57.361586000000003</v>
      </c>
      <c r="W65" s="420">
        <v>102.132323</v>
      </c>
      <c r="X65" s="557"/>
      <c r="Y65" s="159"/>
      <c r="Z65" s="160"/>
      <c r="AA65" s="160"/>
      <c r="AB65" s="160"/>
      <c r="AC65" s="49"/>
      <c r="AD65" s="50"/>
      <c r="AE65" s="51"/>
      <c r="AF65" s="52">
        <v>1</v>
      </c>
      <c r="AG65" s="49"/>
      <c r="AH65" s="50"/>
      <c r="AI65" s="53"/>
      <c r="AJ65" s="52">
        <f>F65</f>
        <v>2.5</v>
      </c>
    </row>
    <row r="66" spans="1:36" x14ac:dyDescent="0.25">
      <c r="A66" s="163" t="s">
        <v>12</v>
      </c>
      <c r="B66" s="421"/>
      <c r="C66" s="421"/>
      <c r="D66" s="421"/>
      <c r="E66" s="421"/>
      <c r="F66" s="170">
        <v>2.5</v>
      </c>
      <c r="G66" s="371">
        <v>1.1000000000000001</v>
      </c>
      <c r="H66" s="422"/>
      <c r="I66" s="395"/>
      <c r="J66" s="21"/>
      <c r="K66" s="21"/>
      <c r="L66" s="169"/>
      <c r="M66" s="169"/>
      <c r="N66" s="128">
        <f>J65</f>
        <v>1.2060000000000002</v>
      </c>
      <c r="O66" s="172">
        <f>N66/F66*100</f>
        <v>48.24</v>
      </c>
      <c r="P66" s="130">
        <f>IF(G65&gt;(F66*1.05),0,(F66*1.05)-G65)</f>
        <v>1.5249999999999999</v>
      </c>
      <c r="Q66" s="130">
        <f>IF(N66&gt;(F66*1.05),0,(F66*1.05)-N66)</f>
        <v>1.4189999999999998</v>
      </c>
      <c r="R66" s="158">
        <f>IF(N66&gt;(1.05*F66),0,(F66*1.05)-N66)</f>
        <v>1.4189999999999998</v>
      </c>
      <c r="S66" s="556"/>
      <c r="T66" s="556"/>
      <c r="U66" s="556"/>
      <c r="V66" s="419"/>
      <c r="W66" s="420"/>
      <c r="X66" s="557"/>
      <c r="Y66" s="159"/>
      <c r="Z66" s="160"/>
      <c r="AA66" s="160"/>
      <c r="AB66" s="160"/>
      <c r="AC66" s="49"/>
      <c r="AD66" s="50"/>
      <c r="AE66" s="51"/>
      <c r="AF66" s="52"/>
      <c r="AG66" s="49"/>
      <c r="AH66" s="50"/>
      <c r="AI66" s="53"/>
      <c r="AJ66" s="52"/>
    </row>
    <row r="67" spans="1:36" s="502" customFormat="1" x14ac:dyDescent="0.2">
      <c r="A67" s="61" t="s">
        <v>57</v>
      </c>
      <c r="B67" s="62" t="s">
        <v>40</v>
      </c>
      <c r="C67" s="62" t="s">
        <v>40</v>
      </c>
      <c r="D67" s="62" t="s">
        <v>40</v>
      </c>
      <c r="E67" s="62" t="s">
        <v>40</v>
      </c>
      <c r="F67" s="62" t="s">
        <v>40</v>
      </c>
      <c r="G67" s="369"/>
      <c r="H67" s="407"/>
      <c r="I67" s="64" t="s">
        <v>40</v>
      </c>
      <c r="J67" s="63"/>
      <c r="K67" s="63"/>
      <c r="L67" s="63"/>
      <c r="M67" s="63"/>
      <c r="N67" s="63"/>
      <c r="O67" s="65"/>
      <c r="P67" s="65"/>
      <c r="Q67" s="66"/>
      <c r="R67" s="66"/>
      <c r="S67" s="69"/>
      <c r="T67" s="68"/>
      <c r="U67" s="69"/>
      <c r="V67" s="70"/>
      <c r="W67" s="71"/>
      <c r="X67" s="72"/>
      <c r="Y67" s="60"/>
      <c r="Z67" s="60"/>
      <c r="AA67" s="60"/>
      <c r="AB67" s="60"/>
      <c r="AC67" s="49"/>
      <c r="AD67" s="50"/>
      <c r="AE67" s="51"/>
      <c r="AF67" s="52"/>
      <c r="AG67" s="49"/>
      <c r="AH67" s="50"/>
      <c r="AI67" s="53"/>
      <c r="AJ67" s="52"/>
    </row>
    <row r="68" spans="1:36" ht="12.75" customHeight="1" x14ac:dyDescent="0.25">
      <c r="A68" s="185" t="s">
        <v>91</v>
      </c>
      <c r="B68" s="73"/>
      <c r="C68" s="109" t="s">
        <v>58</v>
      </c>
      <c r="D68" s="74"/>
      <c r="E68" s="75"/>
      <c r="F68" s="403">
        <f>F69+F70</f>
        <v>126</v>
      </c>
      <c r="G68" s="76">
        <f>G69+G70</f>
        <v>44.099999999999994</v>
      </c>
      <c r="H68" s="404">
        <v>0</v>
      </c>
      <c r="I68" s="77">
        <v>8.4550000000000001</v>
      </c>
      <c r="J68" s="78">
        <f>G68+I68</f>
        <v>52.554999999999993</v>
      </c>
      <c r="K68" s="79">
        <v>0</v>
      </c>
      <c r="L68" s="80">
        <v>123.812</v>
      </c>
      <c r="M68" s="79">
        <f>K68+L68</f>
        <v>123.812</v>
      </c>
      <c r="N68" s="81"/>
      <c r="O68" s="82"/>
      <c r="P68" s="82"/>
      <c r="Q68" s="83"/>
      <c r="R68" s="84"/>
      <c r="S68" s="548" t="s">
        <v>90</v>
      </c>
      <c r="T68" s="548" t="s">
        <v>92</v>
      </c>
      <c r="U68" s="548"/>
      <c r="V68" s="85">
        <v>57.164932</v>
      </c>
      <c r="W68" s="86">
        <v>103.443625</v>
      </c>
      <c r="X68" s="548"/>
      <c r="Y68" s="87"/>
      <c r="Z68" s="87"/>
      <c r="AA68" s="87"/>
      <c r="AB68" s="87"/>
      <c r="AC68" s="49"/>
      <c r="AD68" s="88">
        <v>1</v>
      </c>
      <c r="AE68" s="51"/>
      <c r="AF68" s="52"/>
      <c r="AG68" s="49"/>
      <c r="AH68" s="198">
        <f>F68</f>
        <v>126</v>
      </c>
      <c r="AI68" s="53"/>
      <c r="AJ68" s="52"/>
    </row>
    <row r="69" spans="1:36" x14ac:dyDescent="0.25">
      <c r="A69" s="163" t="s">
        <v>12</v>
      </c>
      <c r="B69" s="73"/>
      <c r="C69" s="74"/>
      <c r="D69" s="74"/>
      <c r="E69" s="75"/>
      <c r="F69" s="169">
        <v>63</v>
      </c>
      <c r="G69" s="372">
        <v>22.7</v>
      </c>
      <c r="H69" s="406"/>
      <c r="I69" s="89"/>
      <c r="J69" s="90"/>
      <c r="K69" s="90"/>
      <c r="L69" s="91"/>
      <c r="M69" s="92"/>
      <c r="N69" s="93">
        <f>J68</f>
        <v>52.554999999999993</v>
      </c>
      <c r="O69" s="94">
        <f>N69/F69*100</f>
        <v>83.42063492063491</v>
      </c>
      <c r="P69" s="95">
        <f>IF(G68&gt;(F69*1.05),0,(F69*1.05)-G68)</f>
        <v>22.050000000000011</v>
      </c>
      <c r="Q69" s="95">
        <f>IF(N69&gt;(F69*1.05),0,(F69*1.05)-N69)</f>
        <v>13.595000000000013</v>
      </c>
      <c r="R69" s="96">
        <f>IF(N69&gt;(1.05*F69),0,(F69*1.05)-N69)</f>
        <v>13.595000000000013</v>
      </c>
      <c r="S69" s="549"/>
      <c r="T69" s="549"/>
      <c r="U69" s="549"/>
      <c r="V69" s="97"/>
      <c r="W69" s="98"/>
      <c r="X69" s="549"/>
      <c r="Y69" s="87"/>
      <c r="Z69" s="87"/>
      <c r="AA69" s="87"/>
      <c r="AB69" s="87"/>
      <c r="AC69" s="49"/>
      <c r="AD69" s="88"/>
      <c r="AE69" s="51"/>
      <c r="AF69" s="52"/>
      <c r="AG69" s="49"/>
      <c r="AH69" s="88"/>
      <c r="AI69" s="53"/>
      <c r="AJ69" s="52"/>
    </row>
    <row r="70" spans="1:36" x14ac:dyDescent="0.25">
      <c r="A70" s="163" t="s">
        <v>9</v>
      </c>
      <c r="B70" s="73"/>
      <c r="C70" s="74"/>
      <c r="D70" s="74"/>
      <c r="E70" s="75"/>
      <c r="F70" s="169">
        <v>63</v>
      </c>
      <c r="G70" s="372">
        <v>21.4</v>
      </c>
      <c r="H70" s="413"/>
      <c r="I70" s="101"/>
      <c r="J70" s="102"/>
      <c r="K70" s="103"/>
      <c r="L70" s="103"/>
      <c r="M70" s="103"/>
      <c r="N70" s="104"/>
      <c r="O70" s="105"/>
      <c r="P70" s="105"/>
      <c r="Q70" s="83"/>
      <c r="R70" s="84"/>
      <c r="S70" s="550"/>
      <c r="T70" s="550"/>
      <c r="U70" s="550"/>
      <c r="V70" s="106"/>
      <c r="W70" s="107"/>
      <c r="X70" s="550"/>
      <c r="Y70" s="87"/>
      <c r="Z70" s="87"/>
      <c r="AA70" s="87"/>
      <c r="AB70" s="87"/>
      <c r="AC70" s="49"/>
      <c r="AD70" s="88"/>
      <c r="AE70" s="51"/>
      <c r="AF70" s="52"/>
      <c r="AG70" s="49"/>
      <c r="AH70" s="88"/>
      <c r="AI70" s="53"/>
      <c r="AJ70" s="52"/>
    </row>
    <row r="71" spans="1:36" s="502" customFormat="1" x14ac:dyDescent="0.2">
      <c r="A71" s="114" t="s">
        <v>59</v>
      </c>
      <c r="B71" s="115" t="s">
        <v>40</v>
      </c>
      <c r="C71" s="115" t="s">
        <v>40</v>
      </c>
      <c r="D71" s="115" t="s">
        <v>40</v>
      </c>
      <c r="E71" s="115" t="s">
        <v>40</v>
      </c>
      <c r="F71" s="435"/>
      <c r="G71" s="435"/>
      <c r="H71" s="423" t="s">
        <v>93</v>
      </c>
      <c r="I71" s="424" t="s">
        <v>40</v>
      </c>
      <c r="J71" s="436"/>
      <c r="K71" s="436"/>
      <c r="L71" s="436"/>
      <c r="M71" s="436"/>
      <c r="N71" s="436"/>
      <c r="O71" s="116"/>
      <c r="P71" s="116"/>
      <c r="Q71" s="117"/>
      <c r="R71" s="117"/>
      <c r="S71" s="118"/>
      <c r="T71" s="119"/>
      <c r="U71" s="118"/>
      <c r="V71" s="120"/>
      <c r="W71" s="121"/>
      <c r="X71" s="72"/>
      <c r="Y71" s="60"/>
      <c r="Z71" s="60"/>
      <c r="AA71" s="60"/>
      <c r="AB71" s="60"/>
      <c r="AC71" s="49"/>
      <c r="AD71" s="50"/>
      <c r="AE71" s="51"/>
      <c r="AF71" s="52"/>
      <c r="AG71" s="49"/>
      <c r="AH71" s="50"/>
      <c r="AI71" s="53"/>
      <c r="AJ71" s="52"/>
    </row>
    <row r="72" spans="1:36" s="87" customFormat="1" ht="12.75" customHeight="1" x14ac:dyDescent="0.25">
      <c r="A72" s="199" t="s">
        <v>94</v>
      </c>
      <c r="B72" s="124"/>
      <c r="C72" s="109"/>
      <c r="D72" s="109" t="s">
        <v>52</v>
      </c>
      <c r="E72" s="125"/>
      <c r="F72" s="403">
        <f>F73+F74</f>
        <v>12.6</v>
      </c>
      <c r="G72" s="76">
        <f>G73+G74</f>
        <v>3.8000000000000003</v>
      </c>
      <c r="H72" s="418">
        <v>0.65727000000000002</v>
      </c>
      <c r="I72" s="418">
        <v>0.65727000000000002</v>
      </c>
      <c r="J72" s="78">
        <f>G72+I72</f>
        <v>4.4572700000000003</v>
      </c>
      <c r="K72" s="79">
        <v>9.4749999999999996</v>
      </c>
      <c r="L72" s="80">
        <v>3</v>
      </c>
      <c r="M72" s="79">
        <f>K72+L72</f>
        <v>12.475</v>
      </c>
      <c r="N72" s="81"/>
      <c r="O72" s="82"/>
      <c r="P72" s="82"/>
      <c r="Q72" s="83"/>
      <c r="R72" s="84"/>
      <c r="S72" s="548" t="s">
        <v>90</v>
      </c>
      <c r="T72" s="548" t="s">
        <v>92</v>
      </c>
      <c r="U72" s="548"/>
      <c r="V72" s="85">
        <v>57.162934999999997</v>
      </c>
      <c r="W72" s="86">
        <v>103.443033</v>
      </c>
      <c r="X72" s="548"/>
      <c r="AC72" s="49"/>
      <c r="AD72" s="88"/>
      <c r="AE72" s="51">
        <v>1</v>
      </c>
      <c r="AF72" s="52"/>
      <c r="AG72" s="49"/>
      <c r="AH72" s="88"/>
      <c r="AI72" s="161">
        <f>F72</f>
        <v>12.6</v>
      </c>
      <c r="AJ72" s="52"/>
    </row>
    <row r="73" spans="1:36" s="87" customFormat="1" x14ac:dyDescent="0.25">
      <c r="A73" s="163" t="s">
        <v>12</v>
      </c>
      <c r="B73" s="73"/>
      <c r="C73" s="74"/>
      <c r="D73" s="74"/>
      <c r="E73" s="75"/>
      <c r="F73" s="169">
        <v>6.3</v>
      </c>
      <c r="G73" s="372">
        <v>1.1000000000000001</v>
      </c>
      <c r="H73" s="406"/>
      <c r="I73" s="89"/>
      <c r="J73" s="90"/>
      <c r="K73" s="90"/>
      <c r="L73" s="91"/>
      <c r="M73" s="92"/>
      <c r="N73" s="93">
        <f>J72</f>
        <v>4.4572700000000003</v>
      </c>
      <c r="O73" s="94">
        <f>N73/F73*100</f>
        <v>70.750317460317476</v>
      </c>
      <c r="P73" s="95">
        <f>IF(G72&gt;(F73*1.05),0,(F73*1.05)-G72)</f>
        <v>2.8149999999999999</v>
      </c>
      <c r="Q73" s="95">
        <f>IF(N73&gt;(F73*1.05),0,(F73*1.05)-N73)</f>
        <v>2.1577299999999999</v>
      </c>
      <c r="R73" s="96">
        <f>IF(N73&gt;(1.05*F73),0,(F73*1.05)-N73)</f>
        <v>2.1577299999999999</v>
      </c>
      <c r="S73" s="549"/>
      <c r="T73" s="549"/>
      <c r="U73" s="549"/>
      <c r="V73" s="97"/>
      <c r="W73" s="98"/>
      <c r="X73" s="549"/>
      <c r="AC73" s="49"/>
      <c r="AD73" s="88"/>
      <c r="AE73" s="51"/>
      <c r="AF73" s="52"/>
      <c r="AG73" s="49"/>
      <c r="AH73" s="88"/>
      <c r="AI73" s="53"/>
      <c r="AJ73" s="52"/>
    </row>
    <row r="74" spans="1:36" s="87" customFormat="1" x14ac:dyDescent="0.25">
      <c r="A74" s="163" t="s">
        <v>9</v>
      </c>
      <c r="B74" s="73"/>
      <c r="C74" s="74"/>
      <c r="D74" s="74"/>
      <c r="E74" s="75"/>
      <c r="F74" s="169">
        <v>6.3</v>
      </c>
      <c r="G74" s="372">
        <v>2.7</v>
      </c>
      <c r="H74" s="413"/>
      <c r="I74" s="101"/>
      <c r="J74" s="102"/>
      <c r="K74" s="103"/>
      <c r="L74" s="103"/>
      <c r="M74" s="103"/>
      <c r="N74" s="104"/>
      <c r="O74" s="105"/>
      <c r="P74" s="105"/>
      <c r="Q74" s="83"/>
      <c r="R74" s="84"/>
      <c r="S74" s="550"/>
      <c r="T74" s="550"/>
      <c r="U74" s="550"/>
      <c r="V74" s="106"/>
      <c r="W74" s="107"/>
      <c r="X74" s="550"/>
      <c r="AC74" s="49"/>
      <c r="AD74" s="88"/>
      <c r="AE74" s="51"/>
      <c r="AF74" s="52"/>
      <c r="AG74" s="49"/>
      <c r="AH74" s="88"/>
      <c r="AI74" s="53"/>
      <c r="AJ74" s="52"/>
    </row>
    <row r="75" spans="1:36" s="502" customFormat="1" x14ac:dyDescent="0.2">
      <c r="A75" s="114" t="s">
        <v>59</v>
      </c>
      <c r="B75" s="115" t="s">
        <v>40</v>
      </c>
      <c r="C75" s="115" t="s">
        <v>40</v>
      </c>
      <c r="D75" s="115" t="s">
        <v>40</v>
      </c>
      <c r="E75" s="115" t="s">
        <v>40</v>
      </c>
      <c r="F75" s="435"/>
      <c r="G75" s="435"/>
      <c r="H75" s="425" t="s">
        <v>93</v>
      </c>
      <c r="I75" s="424" t="s">
        <v>40</v>
      </c>
      <c r="J75" s="436"/>
      <c r="K75" s="436"/>
      <c r="L75" s="436"/>
      <c r="M75" s="436"/>
      <c r="N75" s="436"/>
      <c r="O75" s="116"/>
      <c r="P75" s="116"/>
      <c r="Q75" s="117"/>
      <c r="R75" s="117"/>
      <c r="S75" s="118"/>
      <c r="T75" s="119"/>
      <c r="U75" s="118"/>
      <c r="V75" s="120"/>
      <c r="W75" s="121"/>
      <c r="X75" s="72"/>
      <c r="Y75" s="60"/>
      <c r="Z75" s="60"/>
      <c r="AA75" s="60"/>
      <c r="AB75" s="60"/>
      <c r="AC75" s="49"/>
      <c r="AD75" s="50"/>
      <c r="AE75" s="51"/>
      <c r="AF75" s="52"/>
      <c r="AG75" s="49"/>
      <c r="AH75" s="50"/>
      <c r="AI75" s="53"/>
      <c r="AJ75" s="52"/>
    </row>
    <row r="76" spans="1:36" s="87" customFormat="1" ht="12.75" customHeight="1" x14ac:dyDescent="0.25">
      <c r="A76" s="199" t="s">
        <v>95</v>
      </c>
      <c r="B76" s="124"/>
      <c r="C76" s="109"/>
      <c r="D76" s="109" t="s">
        <v>52</v>
      </c>
      <c r="E76" s="125"/>
      <c r="F76" s="403">
        <f>F77+F78</f>
        <v>26</v>
      </c>
      <c r="G76" s="76">
        <f>G77+G78</f>
        <v>1.3</v>
      </c>
      <c r="H76" s="404">
        <v>0.03</v>
      </c>
      <c r="I76" s="77">
        <v>0.03</v>
      </c>
      <c r="J76" s="78">
        <f>G76+I76</f>
        <v>1.33</v>
      </c>
      <c r="K76" s="79">
        <v>0</v>
      </c>
      <c r="L76" s="80">
        <v>2.6</v>
      </c>
      <c r="M76" s="79">
        <f>K76+L76</f>
        <v>2.6</v>
      </c>
      <c r="N76" s="81"/>
      <c r="O76" s="82"/>
      <c r="P76" s="82"/>
      <c r="Q76" s="83"/>
      <c r="R76" s="84"/>
      <c r="S76" s="548" t="s">
        <v>90</v>
      </c>
      <c r="T76" s="548" t="s">
        <v>96</v>
      </c>
      <c r="U76" s="548"/>
      <c r="V76" s="85">
        <v>57.349527000000002</v>
      </c>
      <c r="W76" s="86">
        <v>103.38576500000001</v>
      </c>
      <c r="X76" s="548"/>
      <c r="AC76" s="49"/>
      <c r="AD76" s="88"/>
      <c r="AE76" s="51">
        <v>1</v>
      </c>
      <c r="AF76" s="52"/>
      <c r="AG76" s="49"/>
      <c r="AH76" s="88"/>
      <c r="AI76" s="161">
        <f>F76</f>
        <v>26</v>
      </c>
      <c r="AJ76" s="52"/>
    </row>
    <row r="77" spans="1:36" s="87" customFormat="1" x14ac:dyDescent="0.25">
      <c r="A77" s="163" t="s">
        <v>12</v>
      </c>
      <c r="B77" s="73"/>
      <c r="C77" s="74"/>
      <c r="D77" s="74"/>
      <c r="E77" s="75"/>
      <c r="F77" s="169">
        <v>16</v>
      </c>
      <c r="G77" s="372">
        <v>1.3</v>
      </c>
      <c r="H77" s="406"/>
      <c r="I77" s="89"/>
      <c r="J77" s="90"/>
      <c r="K77" s="90"/>
      <c r="L77" s="91"/>
      <c r="M77" s="92"/>
      <c r="N77" s="93">
        <f>J76</f>
        <v>1.33</v>
      </c>
      <c r="O77" s="94">
        <f>N77/F77*100</f>
        <v>8.3125</v>
      </c>
      <c r="P77" s="95">
        <f>IF(G76&gt;(F77*1.05),0,(F77*1.05)-G76)</f>
        <v>15.5</v>
      </c>
      <c r="Q77" s="95">
        <f>IF(N77&gt;(F77*1.05),0,(F77*1.05)-N77)</f>
        <v>15.47</v>
      </c>
      <c r="R77" s="96">
        <f>IF(N77&gt;(1.05*F77),0,(F77*1.05)-N77)</f>
        <v>15.47</v>
      </c>
      <c r="S77" s="549"/>
      <c r="T77" s="549"/>
      <c r="U77" s="549"/>
      <c r="V77" s="97"/>
      <c r="W77" s="98"/>
      <c r="X77" s="549"/>
      <c r="AC77" s="49"/>
      <c r="AD77" s="88"/>
      <c r="AE77" s="51"/>
      <c r="AF77" s="52"/>
      <c r="AG77" s="49"/>
      <c r="AH77" s="88"/>
      <c r="AI77" s="53"/>
      <c r="AJ77" s="52"/>
    </row>
    <row r="78" spans="1:36" s="87" customFormat="1" x14ac:dyDescent="0.25">
      <c r="A78" s="163" t="s">
        <v>9</v>
      </c>
      <c r="B78" s="73"/>
      <c r="C78" s="74"/>
      <c r="D78" s="74"/>
      <c r="E78" s="75"/>
      <c r="F78" s="169">
        <v>10</v>
      </c>
      <c r="G78" s="372">
        <v>0</v>
      </c>
      <c r="H78" s="413"/>
      <c r="I78" s="101"/>
      <c r="J78" s="102"/>
      <c r="K78" s="103"/>
      <c r="L78" s="103"/>
      <c r="M78" s="103"/>
      <c r="N78" s="104"/>
      <c r="O78" s="105"/>
      <c r="P78" s="105"/>
      <c r="Q78" s="83"/>
      <c r="R78" s="84"/>
      <c r="S78" s="550"/>
      <c r="T78" s="550"/>
      <c r="U78" s="550"/>
      <c r="V78" s="106"/>
      <c r="W78" s="107"/>
      <c r="X78" s="550"/>
      <c r="AC78" s="49"/>
      <c r="AD78" s="88"/>
      <c r="AE78" s="51"/>
      <c r="AF78" s="52"/>
      <c r="AG78" s="49"/>
      <c r="AH78" s="88"/>
      <c r="AI78" s="53"/>
      <c r="AJ78" s="52"/>
    </row>
    <row r="79" spans="1:36" s="502" customFormat="1" x14ac:dyDescent="0.2">
      <c r="A79" s="114" t="s">
        <v>59</v>
      </c>
      <c r="B79" s="115" t="s">
        <v>40</v>
      </c>
      <c r="C79" s="115" t="s">
        <v>40</v>
      </c>
      <c r="D79" s="115" t="s">
        <v>40</v>
      </c>
      <c r="E79" s="115" t="s">
        <v>40</v>
      </c>
      <c r="F79" s="435"/>
      <c r="G79" s="435"/>
      <c r="H79" s="425" t="s">
        <v>93</v>
      </c>
      <c r="I79" s="424" t="s">
        <v>40</v>
      </c>
      <c r="J79" s="436"/>
      <c r="K79" s="436"/>
      <c r="L79" s="436"/>
      <c r="M79" s="436"/>
      <c r="N79" s="436"/>
      <c r="O79" s="116"/>
      <c r="P79" s="116"/>
      <c r="Q79" s="117"/>
      <c r="R79" s="117"/>
      <c r="S79" s="118"/>
      <c r="T79" s="119"/>
      <c r="U79" s="118"/>
      <c r="V79" s="120"/>
      <c r="W79" s="121"/>
      <c r="X79" s="72"/>
      <c r="Y79" s="60"/>
      <c r="Z79" s="60"/>
      <c r="AA79" s="60"/>
      <c r="AB79" s="60"/>
      <c r="AC79" s="49"/>
      <c r="AD79" s="50"/>
      <c r="AE79" s="51"/>
      <c r="AF79" s="52"/>
      <c r="AG79" s="49"/>
      <c r="AH79" s="50"/>
      <c r="AI79" s="53"/>
      <c r="AJ79" s="52"/>
    </row>
    <row r="80" spans="1:36" ht="12.75" customHeight="1" x14ac:dyDescent="0.25">
      <c r="A80" s="200" t="s">
        <v>97</v>
      </c>
      <c r="B80" s="124"/>
      <c r="C80" s="109"/>
      <c r="D80" s="109" t="s">
        <v>52</v>
      </c>
      <c r="E80" s="125"/>
      <c r="F80" s="403">
        <f>F81+F82</f>
        <v>32</v>
      </c>
      <c r="G80" s="76">
        <f>G81+G82</f>
        <v>4.8000000000000007</v>
      </c>
      <c r="H80" s="404">
        <v>7.7</v>
      </c>
      <c r="I80" s="77">
        <v>7.7</v>
      </c>
      <c r="J80" s="78">
        <f>G80+I80</f>
        <v>12.5</v>
      </c>
      <c r="K80" s="79">
        <v>0</v>
      </c>
      <c r="L80" s="80">
        <v>10</v>
      </c>
      <c r="M80" s="79">
        <f>K80+L80</f>
        <v>10</v>
      </c>
      <c r="N80" s="81"/>
      <c r="O80" s="82"/>
      <c r="P80" s="82"/>
      <c r="Q80" s="83"/>
      <c r="R80" s="84"/>
      <c r="S80" s="548" t="s">
        <v>90</v>
      </c>
      <c r="T80" s="548" t="s">
        <v>98</v>
      </c>
      <c r="U80" s="548"/>
      <c r="V80" s="85">
        <v>57.814552999999997</v>
      </c>
      <c r="W80" s="86">
        <v>103.554216</v>
      </c>
      <c r="X80" s="548"/>
      <c r="AC80" s="49"/>
      <c r="AD80" s="50"/>
      <c r="AE80" s="51">
        <v>1</v>
      </c>
      <c r="AF80" s="52"/>
      <c r="AG80" s="49"/>
      <c r="AH80" s="50"/>
      <c r="AI80" s="161">
        <f>F80</f>
        <v>32</v>
      </c>
      <c r="AJ80" s="52"/>
    </row>
    <row r="81" spans="1:36" s="87" customFormat="1" x14ac:dyDescent="0.25">
      <c r="A81" s="200" t="s">
        <v>12</v>
      </c>
      <c r="B81" s="73"/>
      <c r="C81" s="74"/>
      <c r="D81" s="74"/>
      <c r="E81" s="75"/>
      <c r="F81" s="169">
        <v>16</v>
      </c>
      <c r="G81" s="372">
        <v>2.2000000000000002</v>
      </c>
      <c r="H81" s="406"/>
      <c r="I81" s="89"/>
      <c r="J81" s="90"/>
      <c r="K81" s="90"/>
      <c r="L81" s="91"/>
      <c r="M81" s="92"/>
      <c r="N81" s="93">
        <f>J80</f>
        <v>12.5</v>
      </c>
      <c r="O81" s="94">
        <f>N81/F81*100</f>
        <v>78.125</v>
      </c>
      <c r="P81" s="95">
        <f>IF(G80&gt;(F81*1.05),0,(F81*1.05)-G80)</f>
        <v>12</v>
      </c>
      <c r="Q81" s="95">
        <f>IF(N81&gt;(F81*1.05),0,(F81*1.05)-N81)</f>
        <v>4.3000000000000007</v>
      </c>
      <c r="R81" s="96">
        <f>IF(N81&gt;(1.05*F81),0,(F81*1.05)-N81)</f>
        <v>4.3000000000000007</v>
      </c>
      <c r="S81" s="549"/>
      <c r="T81" s="549"/>
      <c r="U81" s="549"/>
      <c r="V81" s="97"/>
      <c r="W81" s="98"/>
      <c r="X81" s="549"/>
      <c r="AC81" s="49"/>
      <c r="AD81" s="88"/>
      <c r="AE81" s="51"/>
      <c r="AF81" s="52"/>
      <c r="AG81" s="49"/>
      <c r="AH81" s="88"/>
      <c r="AI81" s="53"/>
      <c r="AJ81" s="52"/>
    </row>
    <row r="82" spans="1:36" s="87" customFormat="1" x14ac:dyDescent="0.25">
      <c r="A82" s="200" t="s">
        <v>9</v>
      </c>
      <c r="B82" s="73"/>
      <c r="C82" s="74"/>
      <c r="D82" s="74"/>
      <c r="E82" s="75"/>
      <c r="F82" s="169">
        <v>16</v>
      </c>
      <c r="G82" s="372">
        <v>2.6</v>
      </c>
      <c r="H82" s="413"/>
      <c r="I82" s="101"/>
      <c r="J82" s="102"/>
      <c r="K82" s="103"/>
      <c r="L82" s="103"/>
      <c r="M82" s="103"/>
      <c r="N82" s="104"/>
      <c r="O82" s="105"/>
      <c r="P82" s="105"/>
      <c r="Q82" s="83"/>
      <c r="R82" s="84"/>
      <c r="S82" s="550"/>
      <c r="T82" s="550"/>
      <c r="U82" s="550"/>
      <c r="V82" s="106"/>
      <c r="W82" s="107"/>
      <c r="X82" s="550"/>
      <c r="AC82" s="49"/>
      <c r="AD82" s="88"/>
      <c r="AE82" s="51"/>
      <c r="AF82" s="52"/>
      <c r="AG82" s="49"/>
      <c r="AH82" s="88"/>
      <c r="AI82" s="53"/>
      <c r="AJ82" s="52"/>
    </row>
    <row r="83" spans="1:36" s="502" customFormat="1" x14ac:dyDescent="0.2">
      <c r="A83" s="114" t="s">
        <v>59</v>
      </c>
      <c r="B83" s="115" t="s">
        <v>40</v>
      </c>
      <c r="C83" s="115" t="s">
        <v>40</v>
      </c>
      <c r="D83" s="115" t="s">
        <v>40</v>
      </c>
      <c r="E83" s="115" t="s">
        <v>40</v>
      </c>
      <c r="F83" s="435"/>
      <c r="G83" s="435"/>
      <c r="H83" s="425" t="s">
        <v>93</v>
      </c>
      <c r="I83" s="424" t="s">
        <v>40</v>
      </c>
      <c r="J83" s="436"/>
      <c r="K83" s="436"/>
      <c r="L83" s="436"/>
      <c r="M83" s="436"/>
      <c r="N83" s="436"/>
      <c r="O83" s="116"/>
      <c r="P83" s="116"/>
      <c r="Q83" s="117"/>
      <c r="R83" s="117"/>
      <c r="S83" s="118"/>
      <c r="T83" s="119"/>
      <c r="U83" s="118"/>
      <c r="V83" s="120"/>
      <c r="W83" s="121"/>
      <c r="X83" s="72"/>
      <c r="Y83" s="60"/>
      <c r="Z83" s="60"/>
      <c r="AA83" s="60"/>
      <c r="AB83" s="60"/>
      <c r="AC83" s="49"/>
      <c r="AD83" s="50"/>
      <c r="AE83" s="51"/>
      <c r="AF83" s="52"/>
      <c r="AG83" s="49"/>
      <c r="AH83" s="50"/>
      <c r="AI83" s="53"/>
      <c r="AJ83" s="52"/>
    </row>
    <row r="84" spans="1:36" s="502" customFormat="1" ht="12.75" customHeight="1" x14ac:dyDescent="0.25">
      <c r="A84" s="199" t="s">
        <v>99</v>
      </c>
      <c r="B84" s="124"/>
      <c r="C84" s="109"/>
      <c r="D84" s="109" t="s">
        <v>89</v>
      </c>
      <c r="E84" s="125"/>
      <c r="F84" s="403">
        <f>F85+F86</f>
        <v>50</v>
      </c>
      <c r="G84" s="76">
        <f>G85+G86</f>
        <v>3.8000000000000003</v>
      </c>
      <c r="H84" s="404">
        <v>6.0999999999999999E-2</v>
      </c>
      <c r="I84" s="404">
        <v>6.0999999999999999E-2</v>
      </c>
      <c r="J84" s="78">
        <f>G84+I84</f>
        <v>3.8610000000000002</v>
      </c>
      <c r="K84" s="79">
        <v>5.3650000000000002</v>
      </c>
      <c r="L84" s="80">
        <v>16.350000000000001</v>
      </c>
      <c r="M84" s="79">
        <f>K84+L84</f>
        <v>21.715000000000003</v>
      </c>
      <c r="N84" s="81"/>
      <c r="O84" s="82"/>
      <c r="P84" s="82"/>
      <c r="Q84" s="83"/>
      <c r="R84" s="84"/>
      <c r="S84" s="548" t="s">
        <v>90</v>
      </c>
      <c r="T84" s="548" t="s">
        <v>100</v>
      </c>
      <c r="U84" s="548"/>
      <c r="V84" s="85">
        <v>57.175992999999998</v>
      </c>
      <c r="W84" s="86">
        <v>103.413802</v>
      </c>
      <c r="X84" s="548"/>
      <c r="Y84" s="60"/>
      <c r="Z84" s="60"/>
      <c r="AA84" s="60"/>
      <c r="AB84" s="60"/>
      <c r="AC84" s="49"/>
      <c r="AD84" s="50"/>
      <c r="AE84" s="51">
        <v>1</v>
      </c>
      <c r="AF84" s="52"/>
      <c r="AG84" s="49"/>
      <c r="AH84" s="50"/>
      <c r="AI84" s="161">
        <f>F84</f>
        <v>50</v>
      </c>
      <c r="AJ84" s="52"/>
    </row>
    <row r="85" spans="1:36" x14ac:dyDescent="0.25">
      <c r="A85" s="163" t="s">
        <v>12</v>
      </c>
      <c r="B85" s="73"/>
      <c r="C85" s="74"/>
      <c r="D85" s="74"/>
      <c r="E85" s="75"/>
      <c r="F85" s="169">
        <v>25</v>
      </c>
      <c r="G85" s="372">
        <v>1.6</v>
      </c>
      <c r="H85" s="406"/>
      <c r="I85" s="89"/>
      <c r="J85" s="90"/>
      <c r="K85" s="90"/>
      <c r="L85" s="91"/>
      <c r="M85" s="92"/>
      <c r="N85" s="93">
        <f>J84</f>
        <v>3.8610000000000002</v>
      </c>
      <c r="O85" s="94">
        <f>N85/F85*100</f>
        <v>15.444000000000003</v>
      </c>
      <c r="P85" s="95">
        <f>IF(G84&gt;(F85*1.05),0,(F85*1.05)-G84)</f>
        <v>22.45</v>
      </c>
      <c r="Q85" s="95">
        <f>IF(N85&gt;(F85*1.05),0,(F85*1.05)-N85)</f>
        <v>22.388999999999999</v>
      </c>
      <c r="R85" s="96">
        <f>IF(N85&gt;(1.05*F85),0,(F85*1.05)-N85)</f>
        <v>22.388999999999999</v>
      </c>
      <c r="S85" s="549"/>
      <c r="T85" s="549"/>
      <c r="U85" s="549"/>
      <c r="V85" s="97"/>
      <c r="W85" s="98"/>
      <c r="X85" s="549"/>
      <c r="AC85" s="49"/>
      <c r="AD85" s="50"/>
      <c r="AE85" s="51"/>
      <c r="AF85" s="52"/>
      <c r="AG85" s="49"/>
      <c r="AH85" s="50"/>
      <c r="AI85" s="53"/>
      <c r="AJ85" s="52"/>
    </row>
    <row r="86" spans="1:36" x14ac:dyDescent="0.25">
      <c r="A86" s="163" t="s">
        <v>9</v>
      </c>
      <c r="B86" s="73"/>
      <c r="C86" s="74"/>
      <c r="D86" s="74"/>
      <c r="E86" s="75"/>
      <c r="F86" s="169">
        <v>25</v>
      </c>
      <c r="G86" s="372">
        <v>2.2000000000000002</v>
      </c>
      <c r="H86" s="413"/>
      <c r="I86" s="101"/>
      <c r="J86" s="102"/>
      <c r="K86" s="103"/>
      <c r="L86" s="103"/>
      <c r="M86" s="103"/>
      <c r="N86" s="104"/>
      <c r="O86" s="105"/>
      <c r="P86" s="105"/>
      <c r="Q86" s="83"/>
      <c r="R86" s="84"/>
      <c r="S86" s="550"/>
      <c r="T86" s="550"/>
      <c r="U86" s="550"/>
      <c r="V86" s="106"/>
      <c r="W86" s="107"/>
      <c r="X86" s="550"/>
      <c r="AC86" s="49"/>
      <c r="AD86" s="50"/>
      <c r="AE86" s="51"/>
      <c r="AF86" s="52"/>
      <c r="AG86" s="49"/>
      <c r="AH86" s="50"/>
      <c r="AI86" s="53"/>
      <c r="AJ86" s="52"/>
    </row>
    <row r="87" spans="1:36" s="502" customFormat="1" x14ac:dyDescent="0.2">
      <c r="A87" s="114" t="s">
        <v>59</v>
      </c>
      <c r="B87" s="115" t="s">
        <v>40</v>
      </c>
      <c r="C87" s="115" t="s">
        <v>40</v>
      </c>
      <c r="D87" s="115" t="s">
        <v>40</v>
      </c>
      <c r="E87" s="115" t="s">
        <v>40</v>
      </c>
      <c r="F87" s="435"/>
      <c r="G87" s="435"/>
      <c r="H87" s="425" t="s">
        <v>93</v>
      </c>
      <c r="I87" s="424" t="s">
        <v>40</v>
      </c>
      <c r="J87" s="436"/>
      <c r="K87" s="436"/>
      <c r="L87" s="436"/>
      <c r="M87" s="436"/>
      <c r="N87" s="436"/>
      <c r="O87" s="116"/>
      <c r="P87" s="116"/>
      <c r="Q87" s="117"/>
      <c r="R87" s="117"/>
      <c r="S87" s="118"/>
      <c r="T87" s="119"/>
      <c r="U87" s="118"/>
      <c r="V87" s="120"/>
      <c r="W87" s="121"/>
      <c r="X87" s="72"/>
      <c r="Y87" s="60"/>
      <c r="Z87" s="60"/>
      <c r="AA87" s="60"/>
      <c r="AB87" s="60"/>
      <c r="AC87" s="49"/>
      <c r="AD87" s="50"/>
      <c r="AE87" s="51"/>
      <c r="AF87" s="52"/>
      <c r="AG87" s="49"/>
      <c r="AH87" s="50"/>
      <c r="AI87" s="53"/>
      <c r="AJ87" s="52"/>
    </row>
    <row r="88" spans="1:36" s="502" customFormat="1" ht="12.75" customHeight="1" x14ac:dyDescent="0.25">
      <c r="A88" s="201" t="s">
        <v>101</v>
      </c>
      <c r="B88" s="124"/>
      <c r="C88" s="109"/>
      <c r="D88" s="109" t="s">
        <v>102</v>
      </c>
      <c r="E88" s="125"/>
      <c r="F88" s="403">
        <f>F89+F90</f>
        <v>32</v>
      </c>
      <c r="G88" s="76">
        <f>G89+G90</f>
        <v>6.1000000000000005</v>
      </c>
      <c r="H88" s="404">
        <v>0.63524999999999998</v>
      </c>
      <c r="I88" s="404">
        <v>0.63524999999999998</v>
      </c>
      <c r="J88" s="162">
        <f>G88+I88</f>
        <v>6.7352500000000006</v>
      </c>
      <c r="K88" s="79">
        <v>5.5129999999999999</v>
      </c>
      <c r="L88" s="80">
        <v>13.53</v>
      </c>
      <c r="M88" s="79">
        <f>K88+L88</f>
        <v>19.042999999999999</v>
      </c>
      <c r="N88" s="81"/>
      <c r="O88" s="82"/>
      <c r="P88" s="82"/>
      <c r="Q88" s="83"/>
      <c r="R88" s="84"/>
      <c r="S88" s="548" t="s">
        <v>90</v>
      </c>
      <c r="T88" s="548" t="s">
        <v>103</v>
      </c>
      <c r="U88" s="548"/>
      <c r="V88" s="85">
        <v>56.563735000000001</v>
      </c>
      <c r="W88" s="86">
        <v>103.359613</v>
      </c>
      <c r="X88" s="548"/>
      <c r="Y88" s="60"/>
      <c r="Z88" s="60"/>
      <c r="AA88" s="60"/>
      <c r="AB88" s="60"/>
      <c r="AC88" s="49"/>
      <c r="AD88" s="50"/>
      <c r="AE88" s="51">
        <v>1</v>
      </c>
      <c r="AF88" s="52"/>
      <c r="AG88" s="49"/>
      <c r="AH88" s="50"/>
      <c r="AI88" s="161">
        <f>F88</f>
        <v>32</v>
      </c>
      <c r="AJ88" s="52"/>
    </row>
    <row r="89" spans="1:36" s="4" customFormat="1" ht="14.25" x14ac:dyDescent="0.25">
      <c r="A89" s="163" t="s">
        <v>12</v>
      </c>
      <c r="B89" s="73"/>
      <c r="C89" s="74"/>
      <c r="D89" s="74"/>
      <c r="E89" s="75"/>
      <c r="F89" s="169">
        <v>16</v>
      </c>
      <c r="G89" s="372">
        <v>1.2</v>
      </c>
      <c r="H89" s="406"/>
      <c r="I89" s="89"/>
      <c r="J89" s="90"/>
      <c r="K89" s="90"/>
      <c r="L89" s="91"/>
      <c r="M89" s="92"/>
      <c r="N89" s="93">
        <f>J88</f>
        <v>6.7352500000000006</v>
      </c>
      <c r="O89" s="94">
        <f>N89/F89*100</f>
        <v>42.095312500000006</v>
      </c>
      <c r="P89" s="95">
        <f>IF(G88&gt;(F89*1.05),0,(F89*1.05)-G88)</f>
        <v>10.7</v>
      </c>
      <c r="Q89" s="95">
        <f>IF(N89&gt;(F89*1.05),0,(F89*1.05)-N89)</f>
        <v>10.06475</v>
      </c>
      <c r="R89" s="96">
        <f>IF(N89&gt;(1.05*F89),0,(F89*1.05)-N89)</f>
        <v>10.06475</v>
      </c>
      <c r="S89" s="549"/>
      <c r="T89" s="549"/>
      <c r="U89" s="549"/>
      <c r="V89" s="97"/>
      <c r="W89" s="98"/>
      <c r="X89" s="549"/>
      <c r="AC89" s="202"/>
      <c r="AD89" s="203"/>
      <c r="AE89" s="204"/>
      <c r="AF89" s="205"/>
      <c r="AG89" s="202"/>
      <c r="AH89" s="203"/>
      <c r="AI89" s="206"/>
      <c r="AJ89" s="205"/>
    </row>
    <row r="90" spans="1:36" s="4" customFormat="1" ht="14.25" x14ac:dyDescent="0.25">
      <c r="A90" s="163" t="s">
        <v>9</v>
      </c>
      <c r="B90" s="73"/>
      <c r="C90" s="74"/>
      <c r="D90" s="74"/>
      <c r="E90" s="75"/>
      <c r="F90" s="169">
        <v>16</v>
      </c>
      <c r="G90" s="372">
        <v>4.9000000000000004</v>
      </c>
      <c r="H90" s="413"/>
      <c r="I90" s="101"/>
      <c r="J90" s="102"/>
      <c r="K90" s="103"/>
      <c r="L90" s="103"/>
      <c r="M90" s="103"/>
      <c r="N90" s="104"/>
      <c r="O90" s="105"/>
      <c r="P90" s="105"/>
      <c r="Q90" s="83"/>
      <c r="R90" s="84"/>
      <c r="S90" s="550"/>
      <c r="T90" s="550"/>
      <c r="U90" s="550"/>
      <c r="V90" s="106"/>
      <c r="W90" s="107"/>
      <c r="X90" s="550"/>
      <c r="AC90" s="202"/>
      <c r="AD90" s="203"/>
      <c r="AE90" s="204"/>
      <c r="AF90" s="205"/>
      <c r="AG90" s="202"/>
      <c r="AH90" s="203"/>
      <c r="AI90" s="206"/>
      <c r="AJ90" s="205"/>
    </row>
    <row r="91" spans="1:36" s="502" customFormat="1" x14ac:dyDescent="0.2">
      <c r="A91" s="139" t="s">
        <v>62</v>
      </c>
      <c r="B91" s="140" t="s">
        <v>40</v>
      </c>
      <c r="C91" s="140" t="s">
        <v>40</v>
      </c>
      <c r="D91" s="140" t="s">
        <v>40</v>
      </c>
      <c r="E91" s="140" t="s">
        <v>40</v>
      </c>
      <c r="F91" s="141"/>
      <c r="G91" s="141"/>
      <c r="H91" s="402" t="s">
        <v>104</v>
      </c>
      <c r="I91" s="143" t="s">
        <v>40</v>
      </c>
      <c r="J91" s="142"/>
      <c r="K91" s="142"/>
      <c r="L91" s="142"/>
      <c r="M91" s="142"/>
      <c r="N91" s="142"/>
      <c r="O91" s="144"/>
      <c r="P91" s="144"/>
      <c r="Q91" s="145"/>
      <c r="R91" s="145"/>
      <c r="S91" s="148"/>
      <c r="T91" s="147"/>
      <c r="U91" s="148"/>
      <c r="V91" s="149"/>
      <c r="W91" s="150"/>
      <c r="X91" s="72"/>
      <c r="Y91" s="60"/>
      <c r="Z91" s="60"/>
      <c r="AA91" s="60"/>
      <c r="AB91" s="60"/>
      <c r="AC91" s="49"/>
      <c r="AD91" s="50"/>
      <c r="AE91" s="51"/>
      <c r="AF91" s="52"/>
      <c r="AG91" s="49"/>
      <c r="AH91" s="50"/>
      <c r="AI91" s="53"/>
      <c r="AJ91" s="52"/>
    </row>
    <row r="92" spans="1:36" s="4" customFormat="1" x14ac:dyDescent="0.25">
      <c r="A92" s="200" t="s">
        <v>105</v>
      </c>
      <c r="B92" s="151"/>
      <c r="C92" s="152"/>
      <c r="D92" s="152"/>
      <c r="E92" s="153" t="s">
        <v>63</v>
      </c>
      <c r="F92" s="408">
        <f>F93+F94</f>
        <v>3.2</v>
      </c>
      <c r="G92" s="164">
        <f>G93+G94</f>
        <v>0.3</v>
      </c>
      <c r="H92" s="409">
        <v>0</v>
      </c>
      <c r="I92" s="165">
        <v>0</v>
      </c>
      <c r="J92" s="166">
        <f>G92+I92</f>
        <v>0.3</v>
      </c>
      <c r="K92" s="167">
        <v>0.85</v>
      </c>
      <c r="L92" s="168">
        <v>2</v>
      </c>
      <c r="M92" s="79">
        <f>K92+L92</f>
        <v>2.85</v>
      </c>
      <c r="N92" s="81"/>
      <c r="O92" s="82"/>
      <c r="P92" s="82"/>
      <c r="Q92" s="83"/>
      <c r="R92" s="84"/>
      <c r="S92" s="548" t="s">
        <v>90</v>
      </c>
      <c r="T92" s="548" t="s">
        <v>106</v>
      </c>
      <c r="U92" s="548"/>
      <c r="V92" s="85">
        <v>57.215038</v>
      </c>
      <c r="W92" s="86">
        <v>102.469431</v>
      </c>
      <c r="X92" s="548"/>
      <c r="AC92" s="202"/>
      <c r="AD92" s="203"/>
      <c r="AE92" s="204"/>
      <c r="AF92" s="205">
        <v>1</v>
      </c>
      <c r="AG92" s="202"/>
      <c r="AH92" s="203"/>
      <c r="AI92" s="206"/>
      <c r="AJ92" s="207">
        <f>F92</f>
        <v>3.2</v>
      </c>
    </row>
    <row r="93" spans="1:36" s="4" customFormat="1" ht="14.25" x14ac:dyDescent="0.25">
      <c r="A93" s="200" t="s">
        <v>12</v>
      </c>
      <c r="B93" s="73"/>
      <c r="C93" s="74"/>
      <c r="D93" s="74"/>
      <c r="E93" s="75"/>
      <c r="F93" s="169">
        <v>1.6</v>
      </c>
      <c r="G93" s="372">
        <v>0.3</v>
      </c>
      <c r="H93" s="406"/>
      <c r="I93" s="89"/>
      <c r="J93" s="90"/>
      <c r="K93" s="90"/>
      <c r="L93" s="91"/>
      <c r="M93" s="92"/>
      <c r="N93" s="93">
        <f>J92</f>
        <v>0.3</v>
      </c>
      <c r="O93" s="94">
        <f>N93/F93*100</f>
        <v>18.749999999999996</v>
      </c>
      <c r="P93" s="95">
        <f>IF(G92&gt;(F93*1.05),0,(F93*1.05)-G92)</f>
        <v>1.3800000000000001</v>
      </c>
      <c r="Q93" s="95">
        <f>IF(N93&gt;(F93*1.05),0,(F93*1.05)-N93)</f>
        <v>1.3800000000000001</v>
      </c>
      <c r="R93" s="96">
        <f>IF(N93&gt;(1.05*F93),0,(F93*1.05)-N93)</f>
        <v>1.3800000000000001</v>
      </c>
      <c r="S93" s="549"/>
      <c r="T93" s="549"/>
      <c r="U93" s="549"/>
      <c r="V93" s="97"/>
      <c r="W93" s="98"/>
      <c r="X93" s="549"/>
      <c r="AC93" s="202"/>
      <c r="AD93" s="203"/>
      <c r="AE93" s="204"/>
      <c r="AF93" s="205"/>
      <c r="AG93" s="202"/>
      <c r="AH93" s="203"/>
      <c r="AI93" s="206"/>
      <c r="AJ93" s="205"/>
    </row>
    <row r="94" spans="1:36" s="4" customFormat="1" ht="14.25" x14ac:dyDescent="0.25">
      <c r="A94" s="200" t="s">
        <v>9</v>
      </c>
      <c r="B94" s="73"/>
      <c r="C94" s="74"/>
      <c r="D94" s="74"/>
      <c r="E94" s="75"/>
      <c r="F94" s="169">
        <v>1.6</v>
      </c>
      <c r="G94" s="372">
        <v>0</v>
      </c>
      <c r="H94" s="413"/>
      <c r="I94" s="101"/>
      <c r="J94" s="102"/>
      <c r="K94" s="103"/>
      <c r="L94" s="103"/>
      <c r="M94" s="103"/>
      <c r="N94" s="104"/>
      <c r="O94" s="105"/>
      <c r="P94" s="105"/>
      <c r="Q94" s="83"/>
      <c r="R94" s="84"/>
      <c r="S94" s="550"/>
      <c r="T94" s="550"/>
      <c r="U94" s="550"/>
      <c r="V94" s="106"/>
      <c r="W94" s="107"/>
      <c r="X94" s="550"/>
      <c r="AC94" s="202"/>
      <c r="AD94" s="203"/>
      <c r="AE94" s="204"/>
      <c r="AF94" s="205"/>
      <c r="AG94" s="202"/>
      <c r="AH94" s="203"/>
      <c r="AI94" s="206"/>
      <c r="AJ94" s="205"/>
    </row>
    <row r="95" spans="1:36" s="502" customFormat="1" x14ac:dyDescent="0.2">
      <c r="A95" s="139" t="s">
        <v>62</v>
      </c>
      <c r="B95" s="140" t="s">
        <v>40</v>
      </c>
      <c r="C95" s="140" t="s">
        <v>40</v>
      </c>
      <c r="D95" s="140" t="s">
        <v>40</v>
      </c>
      <c r="E95" s="140" t="s">
        <v>40</v>
      </c>
      <c r="F95" s="141"/>
      <c r="G95" s="141"/>
      <c r="H95" s="402" t="s">
        <v>104</v>
      </c>
      <c r="I95" s="143" t="s">
        <v>40</v>
      </c>
      <c r="J95" s="142"/>
      <c r="K95" s="142"/>
      <c r="L95" s="142"/>
      <c r="M95" s="142"/>
      <c r="N95" s="142"/>
      <c r="O95" s="144"/>
      <c r="P95" s="144"/>
      <c r="Q95" s="145"/>
      <c r="R95" s="145"/>
      <c r="S95" s="148"/>
      <c r="T95" s="147"/>
      <c r="U95" s="148"/>
      <c r="V95" s="149"/>
      <c r="W95" s="150"/>
      <c r="X95" s="72"/>
      <c r="Y95" s="60"/>
      <c r="Z95" s="60"/>
      <c r="AA95" s="60"/>
      <c r="AB95" s="60"/>
      <c r="AC95" s="49"/>
      <c r="AD95" s="50"/>
      <c r="AE95" s="51"/>
      <c r="AF95" s="52"/>
      <c r="AG95" s="49"/>
      <c r="AH95" s="50"/>
      <c r="AI95" s="53"/>
      <c r="AJ95" s="52"/>
    </row>
    <row r="96" spans="1:36" s="4" customFormat="1" ht="14.25" customHeight="1" x14ac:dyDescent="0.25">
      <c r="A96" s="200" t="s">
        <v>107</v>
      </c>
      <c r="B96" s="151"/>
      <c r="C96" s="152"/>
      <c r="D96" s="152"/>
      <c r="E96" s="153" t="s">
        <v>63</v>
      </c>
      <c r="F96" s="408">
        <f>F97+F98</f>
        <v>2</v>
      </c>
      <c r="G96" s="164">
        <f>G97+G98</f>
        <v>0.3</v>
      </c>
      <c r="H96" s="409">
        <v>0</v>
      </c>
      <c r="I96" s="165">
        <v>0</v>
      </c>
      <c r="J96" s="166">
        <f>G96+I96</f>
        <v>0.3</v>
      </c>
      <c r="K96" s="167">
        <v>0.28000000000000003</v>
      </c>
      <c r="L96" s="168">
        <v>0</v>
      </c>
      <c r="M96" s="79">
        <f>K96+L96</f>
        <v>0.28000000000000003</v>
      </c>
      <c r="N96" s="81"/>
      <c r="O96" s="82"/>
      <c r="P96" s="82"/>
      <c r="Q96" s="83"/>
      <c r="R96" s="84"/>
      <c r="S96" s="548" t="s">
        <v>90</v>
      </c>
      <c r="T96" s="548" t="s">
        <v>108</v>
      </c>
      <c r="U96" s="548"/>
      <c r="V96" s="85">
        <v>57.509321</v>
      </c>
      <c r="W96" s="86">
        <v>103.12740100000001</v>
      </c>
      <c r="X96" s="548"/>
      <c r="AC96" s="202"/>
      <c r="AD96" s="203"/>
      <c r="AE96" s="204"/>
      <c r="AF96" s="205">
        <v>1</v>
      </c>
      <c r="AG96" s="202"/>
      <c r="AH96" s="203"/>
      <c r="AI96" s="206"/>
      <c r="AJ96" s="207">
        <f>F96</f>
        <v>2</v>
      </c>
    </row>
    <row r="97" spans="1:36" s="4" customFormat="1" ht="14.25" x14ac:dyDescent="0.25">
      <c r="A97" s="200" t="s">
        <v>12</v>
      </c>
      <c r="B97" s="73"/>
      <c r="C97" s="74"/>
      <c r="D97" s="74"/>
      <c r="E97" s="75"/>
      <c r="F97" s="169">
        <v>1</v>
      </c>
      <c r="G97" s="372">
        <v>0.3</v>
      </c>
      <c r="H97" s="406"/>
      <c r="I97" s="89"/>
      <c r="J97" s="90"/>
      <c r="K97" s="90"/>
      <c r="L97" s="91"/>
      <c r="M97" s="92"/>
      <c r="N97" s="93">
        <f>J96</f>
        <v>0.3</v>
      </c>
      <c r="O97" s="94">
        <f>N97/F97*100</f>
        <v>30</v>
      </c>
      <c r="P97" s="95">
        <f>IF(G96&gt;(F97*1.05),0,(F97*1.05)-G96)</f>
        <v>0.75</v>
      </c>
      <c r="Q97" s="95">
        <f>IF(N97&gt;(F97*1.05),0,(F97*1.05)-N97)</f>
        <v>0.75</v>
      </c>
      <c r="R97" s="96">
        <f>IF(N97&gt;(1.05*F97),0,(F97*1.05)-N97)</f>
        <v>0.75</v>
      </c>
      <c r="S97" s="549"/>
      <c r="T97" s="549"/>
      <c r="U97" s="549"/>
      <c r="V97" s="97"/>
      <c r="W97" s="98"/>
      <c r="X97" s="549"/>
      <c r="AC97" s="202"/>
      <c r="AD97" s="203"/>
      <c r="AE97" s="204"/>
      <c r="AF97" s="205"/>
      <c r="AG97" s="202"/>
      <c r="AH97" s="203"/>
      <c r="AI97" s="206"/>
      <c r="AJ97" s="205"/>
    </row>
    <row r="98" spans="1:36" s="4" customFormat="1" ht="14.25" x14ac:dyDescent="0.25">
      <c r="A98" s="200" t="s">
        <v>9</v>
      </c>
      <c r="B98" s="73"/>
      <c r="C98" s="74"/>
      <c r="D98" s="74"/>
      <c r="E98" s="75"/>
      <c r="F98" s="169">
        <v>1</v>
      </c>
      <c r="G98" s="372">
        <v>0</v>
      </c>
      <c r="H98" s="413"/>
      <c r="I98" s="101"/>
      <c r="J98" s="102"/>
      <c r="K98" s="103"/>
      <c r="L98" s="103"/>
      <c r="M98" s="103"/>
      <c r="N98" s="104"/>
      <c r="O98" s="105"/>
      <c r="P98" s="105"/>
      <c r="Q98" s="83"/>
      <c r="R98" s="84"/>
      <c r="S98" s="550"/>
      <c r="T98" s="550"/>
      <c r="U98" s="550"/>
      <c r="V98" s="106"/>
      <c r="W98" s="107"/>
      <c r="X98" s="550"/>
      <c r="AC98" s="202"/>
      <c r="AD98" s="203"/>
      <c r="AE98" s="204"/>
      <c r="AF98" s="205"/>
      <c r="AG98" s="202"/>
      <c r="AH98" s="203"/>
      <c r="AI98" s="206"/>
      <c r="AJ98" s="205"/>
    </row>
    <row r="99" spans="1:36" s="502" customFormat="1" x14ac:dyDescent="0.2">
      <c r="A99" s="139"/>
      <c r="B99" s="140" t="s">
        <v>40</v>
      </c>
      <c r="C99" s="140" t="s">
        <v>40</v>
      </c>
      <c r="D99" s="140" t="s">
        <v>40</v>
      </c>
      <c r="E99" s="140" t="s">
        <v>40</v>
      </c>
      <c r="F99" s="141"/>
      <c r="G99" s="141"/>
      <c r="H99" s="402"/>
      <c r="I99" s="143" t="s">
        <v>40</v>
      </c>
      <c r="J99" s="142"/>
      <c r="K99" s="142"/>
      <c r="L99" s="142"/>
      <c r="M99" s="142"/>
      <c r="N99" s="142"/>
      <c r="O99" s="144"/>
      <c r="P99" s="144"/>
      <c r="Q99" s="145"/>
      <c r="R99" s="145"/>
      <c r="S99" s="146"/>
      <c r="T99" s="147"/>
      <c r="U99" s="148"/>
      <c r="V99" s="149"/>
      <c r="W99" s="150"/>
      <c r="X99" s="72"/>
      <c r="Y99" s="60"/>
      <c r="Z99" s="60"/>
      <c r="AA99" s="60"/>
      <c r="AB99" s="60"/>
      <c r="AC99" s="49"/>
      <c r="AD99" s="50"/>
      <c r="AE99" s="51"/>
      <c r="AF99" s="52"/>
      <c r="AG99" s="49"/>
      <c r="AH99" s="50"/>
      <c r="AI99" s="53"/>
      <c r="AJ99" s="52"/>
    </row>
    <row r="100" spans="1:36" s="4" customFormat="1" ht="14.25" customHeight="1" x14ac:dyDescent="0.25">
      <c r="A100" s="208" t="s">
        <v>109</v>
      </c>
      <c r="B100" s="151"/>
      <c r="C100" s="152"/>
      <c r="D100" s="152"/>
      <c r="E100" s="153" t="s">
        <v>110</v>
      </c>
      <c r="F100" s="408">
        <f>F101</f>
        <v>1.6</v>
      </c>
      <c r="G100" s="164">
        <f>G101</f>
        <v>0</v>
      </c>
      <c r="H100" s="409">
        <v>0</v>
      </c>
      <c r="I100" s="165">
        <v>0</v>
      </c>
      <c r="J100" s="166">
        <f>G100+I100</f>
        <v>0</v>
      </c>
      <c r="K100" s="167">
        <v>1.36</v>
      </c>
      <c r="L100" s="168">
        <v>2.0699999999999998</v>
      </c>
      <c r="M100" s="79">
        <f>K100+L100</f>
        <v>3.4299999999999997</v>
      </c>
      <c r="N100" s="81"/>
      <c r="O100" s="82"/>
      <c r="P100" s="82"/>
      <c r="Q100" s="83"/>
      <c r="R100" s="84"/>
      <c r="S100" s="548" t="s">
        <v>90</v>
      </c>
      <c r="T100" s="548" t="s">
        <v>111</v>
      </c>
      <c r="U100" s="548"/>
      <c r="V100" s="85">
        <v>56.295881000000001</v>
      </c>
      <c r="W100" s="86">
        <v>103.574352</v>
      </c>
      <c r="X100" s="548"/>
      <c r="AC100" s="202"/>
      <c r="AD100" s="203"/>
      <c r="AE100" s="204"/>
      <c r="AF100" s="205">
        <v>1</v>
      </c>
      <c r="AG100" s="202"/>
      <c r="AH100" s="203"/>
      <c r="AI100" s="206"/>
      <c r="AJ100" s="205">
        <f>F100</f>
        <v>1.6</v>
      </c>
    </row>
    <row r="101" spans="1:36" s="4" customFormat="1" ht="14.25" x14ac:dyDescent="0.25">
      <c r="A101" s="209" t="s">
        <v>12</v>
      </c>
      <c r="B101" s="73"/>
      <c r="C101" s="74"/>
      <c r="D101" s="74"/>
      <c r="E101" s="75"/>
      <c r="F101" s="174">
        <v>1.6</v>
      </c>
      <c r="G101" s="374">
        <v>0</v>
      </c>
      <c r="H101" s="406"/>
      <c r="I101" s="89"/>
      <c r="J101" s="90"/>
      <c r="K101" s="90"/>
      <c r="L101" s="91"/>
      <c r="M101" s="92"/>
      <c r="N101" s="93">
        <f>J100</f>
        <v>0</v>
      </c>
      <c r="O101" s="94">
        <f>N101/F101*100</f>
        <v>0</v>
      </c>
      <c r="P101" s="95">
        <f>IF(G100&gt;(F101*1.05),0,(F101*1.05)-G100)</f>
        <v>1.6800000000000002</v>
      </c>
      <c r="Q101" s="95">
        <f>IF(N101&gt;(F101*1.05),0,(F101*1.05)-N101)</f>
        <v>1.6800000000000002</v>
      </c>
      <c r="R101" s="96">
        <f>IF(N101&gt;(1.05*F101),0,(F101*1.05)-N101)</f>
        <v>1.6800000000000002</v>
      </c>
      <c r="S101" s="550"/>
      <c r="T101" s="550"/>
      <c r="U101" s="549"/>
      <c r="V101" s="97"/>
      <c r="W101" s="98"/>
      <c r="X101" s="549"/>
      <c r="AC101" s="202"/>
      <c r="AD101" s="203"/>
      <c r="AE101" s="204"/>
      <c r="AF101" s="205"/>
      <c r="AG101" s="202"/>
      <c r="AH101" s="203"/>
      <c r="AI101" s="206"/>
      <c r="AJ101" s="205"/>
    </row>
    <row r="102" spans="1:36" s="502" customFormat="1" x14ac:dyDescent="0.2">
      <c r="A102" s="61"/>
      <c r="B102" s="62" t="s">
        <v>40</v>
      </c>
      <c r="C102" s="62" t="s">
        <v>40</v>
      </c>
      <c r="D102" s="62" t="s">
        <v>40</v>
      </c>
      <c r="E102" s="62" t="s">
        <v>40</v>
      </c>
      <c r="F102" s="62" t="s">
        <v>40</v>
      </c>
      <c r="G102" s="369"/>
      <c r="H102" s="407"/>
      <c r="I102" s="64" t="s">
        <v>40</v>
      </c>
      <c r="J102" s="63"/>
      <c r="K102" s="63"/>
      <c r="L102" s="63"/>
      <c r="M102" s="63"/>
      <c r="N102" s="63"/>
      <c r="O102" s="65"/>
      <c r="P102" s="65"/>
      <c r="Q102" s="66"/>
      <c r="R102" s="66"/>
      <c r="S102" s="69"/>
      <c r="T102" s="68"/>
      <c r="U102" s="69"/>
      <c r="V102" s="70"/>
      <c r="W102" s="71"/>
      <c r="X102" s="72"/>
      <c r="Y102" s="60"/>
      <c r="Z102" s="60"/>
      <c r="AA102" s="60"/>
      <c r="AB102" s="60"/>
      <c r="AC102" s="49"/>
      <c r="AD102" s="50"/>
      <c r="AE102" s="51"/>
      <c r="AF102" s="52"/>
      <c r="AG102" s="49"/>
      <c r="AH102" s="50"/>
      <c r="AI102" s="53"/>
      <c r="AJ102" s="52"/>
    </row>
    <row r="103" spans="1:36" s="4" customFormat="1" ht="14.25" customHeight="1" x14ac:dyDescent="0.25">
      <c r="A103" s="242" t="s">
        <v>113</v>
      </c>
      <c r="B103" s="73"/>
      <c r="C103" s="109" t="s">
        <v>65</v>
      </c>
      <c r="D103" s="74"/>
      <c r="E103" s="75"/>
      <c r="F103" s="492">
        <f>F104+F105+F106+F107</f>
        <v>252</v>
      </c>
      <c r="G103" s="375">
        <f>G104+G105+G106+G107</f>
        <v>8.6999999999999993</v>
      </c>
      <c r="H103" s="166">
        <v>0.60099999999999998</v>
      </c>
      <c r="I103" s="166">
        <f>0.601+0.015</f>
        <v>0.61599999999999999</v>
      </c>
      <c r="J103" s="497">
        <f>G103+I103</f>
        <v>9.3159999999999989</v>
      </c>
      <c r="K103" s="167">
        <v>0</v>
      </c>
      <c r="L103" s="168">
        <v>0</v>
      </c>
      <c r="M103" s="79">
        <f>K103+L103</f>
        <v>0</v>
      </c>
      <c r="N103" s="81"/>
      <c r="O103" s="210"/>
      <c r="P103" s="210"/>
      <c r="Q103" s="2"/>
      <c r="R103" s="27"/>
      <c r="S103" s="553" t="s">
        <v>13</v>
      </c>
      <c r="T103" s="548" t="s">
        <v>112</v>
      </c>
      <c r="U103" s="553" t="s">
        <v>114</v>
      </c>
      <c r="V103" s="211">
        <v>57.995942999999997</v>
      </c>
      <c r="W103" s="211">
        <v>102.661387</v>
      </c>
      <c r="X103" s="493"/>
      <c r="AC103" s="202"/>
      <c r="AD103" s="203">
        <v>1</v>
      </c>
      <c r="AE103" s="204"/>
      <c r="AF103" s="205"/>
      <c r="AG103" s="202"/>
      <c r="AH103" s="203">
        <f>F103</f>
        <v>252</v>
      </c>
      <c r="AI103" s="206"/>
      <c r="AJ103" s="205"/>
    </row>
    <row r="104" spans="1:36" s="4" customFormat="1" ht="14.25" x14ac:dyDescent="0.2">
      <c r="A104" s="163" t="s">
        <v>12</v>
      </c>
      <c r="B104" s="73"/>
      <c r="C104" s="74"/>
      <c r="D104" s="74"/>
      <c r="E104" s="75"/>
      <c r="F104" s="170">
        <v>63</v>
      </c>
      <c r="G104" s="224">
        <v>4.5</v>
      </c>
      <c r="H104" s="90"/>
      <c r="I104" s="90"/>
      <c r="J104" s="90"/>
      <c r="K104" s="90"/>
      <c r="L104" s="91"/>
      <c r="M104" s="92"/>
      <c r="N104" s="128">
        <f>J103</f>
        <v>9.3159999999999989</v>
      </c>
      <c r="O104" s="129">
        <f>N104/(F104+F105)*100</f>
        <v>7.3936507936507923</v>
      </c>
      <c r="P104" s="130">
        <f>(F104*$AA$5/100)-G103</f>
        <v>57.45</v>
      </c>
      <c r="Q104" s="158">
        <f>IF(O104&gt;$AA$5,0,(F104*$AA$5/100)-N104)</f>
        <v>56.834000000000003</v>
      </c>
      <c r="R104" s="173">
        <f>IF(O104&gt;$AA$5,0,(F104*$AA$5/100)-N104)</f>
        <v>56.834000000000003</v>
      </c>
      <c r="S104" s="554"/>
      <c r="T104" s="549"/>
      <c r="U104" s="554"/>
      <c r="V104" s="212"/>
      <c r="W104" s="212"/>
      <c r="X104" s="518" t="s">
        <v>317</v>
      </c>
      <c r="AC104" s="202"/>
      <c r="AD104" s="203"/>
      <c r="AE104" s="204"/>
      <c r="AF104" s="205"/>
      <c r="AG104" s="202"/>
      <c r="AH104" s="203"/>
      <c r="AI104" s="206"/>
      <c r="AJ104" s="205"/>
    </row>
    <row r="105" spans="1:36" s="4" customFormat="1" ht="14.25" x14ac:dyDescent="0.2">
      <c r="A105" s="163" t="s">
        <v>9</v>
      </c>
      <c r="B105" s="73"/>
      <c r="C105" s="74"/>
      <c r="D105" s="74"/>
      <c r="E105" s="75"/>
      <c r="F105" s="170">
        <v>63</v>
      </c>
      <c r="G105" s="112">
        <v>0</v>
      </c>
      <c r="H105" s="134"/>
      <c r="I105" s="134"/>
      <c r="J105" s="134"/>
      <c r="K105" s="6"/>
      <c r="L105" s="6"/>
      <c r="M105" s="135"/>
      <c r="N105" s="128">
        <f>J103</f>
        <v>9.3159999999999989</v>
      </c>
      <c r="O105" s="129">
        <f>N105/(F104+F106+F105)*100</f>
        <v>4.9291005291005288</v>
      </c>
      <c r="P105" s="130">
        <f>(F105*$AA$5/100)-G104</f>
        <v>61.650000000000006</v>
      </c>
      <c r="Q105" s="158">
        <f>IF(O105&gt;$AA$5,0,(F105*$AA$5/100)-N105)</f>
        <v>56.834000000000003</v>
      </c>
      <c r="R105" s="173">
        <f>IF(O105&gt;$AA$5,0,(F105*$AA$5/100)-N105)</f>
        <v>56.834000000000003</v>
      </c>
      <c r="S105" s="554"/>
      <c r="T105" s="549"/>
      <c r="U105" s="554"/>
      <c r="V105" s="212"/>
      <c r="W105" s="212"/>
      <c r="X105" s="518" t="s">
        <v>318</v>
      </c>
      <c r="AC105" s="202"/>
      <c r="AD105" s="203"/>
      <c r="AE105" s="204"/>
      <c r="AF105" s="205"/>
      <c r="AG105" s="202"/>
      <c r="AH105" s="203"/>
      <c r="AI105" s="206"/>
      <c r="AJ105" s="205"/>
    </row>
    <row r="106" spans="1:36" s="4" customFormat="1" ht="14.25" x14ac:dyDescent="0.2">
      <c r="A106" s="163" t="s">
        <v>53</v>
      </c>
      <c r="B106" s="73"/>
      <c r="C106" s="74"/>
      <c r="D106" s="74"/>
      <c r="E106" s="75"/>
      <c r="F106" s="170">
        <v>63</v>
      </c>
      <c r="G106" s="112">
        <v>0</v>
      </c>
      <c r="H106" s="134"/>
      <c r="I106" s="134"/>
      <c r="J106" s="134"/>
      <c r="K106" s="6"/>
      <c r="L106" s="6"/>
      <c r="M106" s="6"/>
      <c r="N106" s="90"/>
      <c r="O106" s="213"/>
      <c r="P106" s="213"/>
      <c r="Q106" s="214"/>
      <c r="R106" s="215"/>
      <c r="S106" s="515"/>
      <c r="T106" s="216"/>
      <c r="U106" s="217"/>
      <c r="V106" s="212"/>
      <c r="W106" s="212"/>
      <c r="X106" s="493"/>
      <c r="AC106" s="202"/>
      <c r="AD106" s="203"/>
      <c r="AE106" s="204"/>
      <c r="AF106" s="205"/>
      <c r="AG106" s="202"/>
      <c r="AH106" s="203"/>
      <c r="AI106" s="206"/>
      <c r="AJ106" s="205"/>
    </row>
    <row r="107" spans="1:36" s="4" customFormat="1" ht="14.25" x14ac:dyDescent="0.2">
      <c r="A107" s="163" t="s">
        <v>61</v>
      </c>
      <c r="B107" s="73"/>
      <c r="C107" s="74"/>
      <c r="D107" s="74"/>
      <c r="E107" s="75"/>
      <c r="F107" s="170">
        <v>63</v>
      </c>
      <c r="G107" s="224">
        <v>4.2</v>
      </c>
      <c r="H107" s="102"/>
      <c r="I107" s="102"/>
      <c r="J107" s="102"/>
      <c r="K107" s="103"/>
      <c r="L107" s="103"/>
      <c r="M107" s="103"/>
      <c r="N107" s="102"/>
      <c r="O107" s="22"/>
      <c r="P107" s="22"/>
      <c r="Q107" s="218"/>
      <c r="R107" s="219"/>
      <c r="S107" s="516"/>
      <c r="T107" s="220"/>
      <c r="U107" s="221"/>
      <c r="V107" s="222"/>
      <c r="W107" s="222"/>
      <c r="X107" s="493"/>
      <c r="AC107" s="202"/>
      <c r="AD107" s="203"/>
      <c r="AE107" s="204"/>
      <c r="AF107" s="205"/>
      <c r="AG107" s="202"/>
      <c r="AH107" s="203"/>
      <c r="AI107" s="206"/>
      <c r="AJ107" s="205"/>
    </row>
    <row r="108" spans="1:36" s="502" customFormat="1" x14ac:dyDescent="0.2">
      <c r="A108" s="139"/>
      <c r="B108" s="140" t="s">
        <v>40</v>
      </c>
      <c r="C108" s="140" t="s">
        <v>40</v>
      </c>
      <c r="D108" s="140" t="s">
        <v>40</v>
      </c>
      <c r="E108" s="140" t="s">
        <v>40</v>
      </c>
      <c r="F108" s="141"/>
      <c r="G108" s="141"/>
      <c r="H108" s="402" t="s">
        <v>119</v>
      </c>
      <c r="I108" s="143" t="s">
        <v>40</v>
      </c>
      <c r="J108" s="142"/>
      <c r="K108" s="142"/>
      <c r="L108" s="142"/>
      <c r="M108" s="142"/>
      <c r="N108" s="142"/>
      <c r="O108" s="144"/>
      <c r="P108" s="144"/>
      <c r="Q108" s="145"/>
      <c r="R108" s="145"/>
      <c r="S108" s="148"/>
      <c r="T108" s="147"/>
      <c r="U108" s="148"/>
      <c r="V108" s="149"/>
      <c r="W108" s="150"/>
      <c r="X108" s="72"/>
      <c r="Y108" s="60"/>
      <c r="Z108" s="60"/>
      <c r="AA108" s="60"/>
      <c r="AB108" s="60"/>
      <c r="AC108" s="49"/>
      <c r="AD108" s="50"/>
      <c r="AE108" s="51"/>
      <c r="AF108" s="52"/>
      <c r="AG108" s="49"/>
      <c r="AH108" s="50"/>
      <c r="AI108" s="53"/>
      <c r="AJ108" s="52"/>
    </row>
    <row r="109" spans="1:36" s="502" customFormat="1" ht="14.25" customHeight="1" x14ac:dyDescent="0.25">
      <c r="A109" s="163" t="s">
        <v>120</v>
      </c>
      <c r="B109" s="151"/>
      <c r="C109" s="152"/>
      <c r="D109" s="152"/>
      <c r="E109" s="153" t="s">
        <v>63</v>
      </c>
      <c r="F109" s="408">
        <f>F110+F111</f>
        <v>20</v>
      </c>
      <c r="G109" s="164">
        <f>G110+G111</f>
        <v>1</v>
      </c>
      <c r="H109" s="409">
        <v>0</v>
      </c>
      <c r="I109" s="165">
        <v>0</v>
      </c>
      <c r="J109" s="166">
        <f>G109+I109</f>
        <v>1</v>
      </c>
      <c r="K109" s="167">
        <v>0</v>
      </c>
      <c r="L109" s="168">
        <v>4.5</v>
      </c>
      <c r="M109" s="79">
        <f>K109+L109</f>
        <v>4.5</v>
      </c>
      <c r="N109" s="81"/>
      <c r="O109" s="82"/>
      <c r="P109" s="82"/>
      <c r="Q109" s="83"/>
      <c r="R109" s="84"/>
      <c r="S109" s="548" t="s">
        <v>115</v>
      </c>
      <c r="T109" s="548" t="s">
        <v>118</v>
      </c>
      <c r="U109" s="548"/>
      <c r="V109" s="85">
        <v>58.050626999999999</v>
      </c>
      <c r="W109" s="86">
        <v>102.722838</v>
      </c>
      <c r="X109" s="548"/>
      <c r="Y109" s="60"/>
      <c r="Z109" s="60"/>
      <c r="AA109" s="60"/>
      <c r="AB109" s="60"/>
      <c r="AC109" s="49"/>
      <c r="AD109" s="50"/>
      <c r="AE109" s="51"/>
      <c r="AF109" s="52">
        <v>1</v>
      </c>
      <c r="AG109" s="49"/>
      <c r="AH109" s="50"/>
      <c r="AI109" s="53"/>
      <c r="AJ109" s="52">
        <f>F109</f>
        <v>20</v>
      </c>
    </row>
    <row r="110" spans="1:36" s="502" customFormat="1" x14ac:dyDescent="0.25">
      <c r="A110" s="163" t="s">
        <v>12</v>
      </c>
      <c r="B110" s="73"/>
      <c r="C110" s="74"/>
      <c r="D110" s="74"/>
      <c r="E110" s="75"/>
      <c r="F110" s="170">
        <v>10</v>
      </c>
      <c r="G110" s="371">
        <v>0</v>
      </c>
      <c r="H110" s="406"/>
      <c r="I110" s="89"/>
      <c r="J110" s="90"/>
      <c r="K110" s="90"/>
      <c r="L110" s="91"/>
      <c r="M110" s="92"/>
      <c r="N110" s="93">
        <f>J109</f>
        <v>1</v>
      </c>
      <c r="O110" s="94">
        <f>N110/F110*100</f>
        <v>10</v>
      </c>
      <c r="P110" s="95">
        <f>IF(G109&gt;(F110*1.05),0,(F110*1.05)-G109)</f>
        <v>9.5</v>
      </c>
      <c r="Q110" s="95">
        <f>IF(N110&gt;(F110*1.05),0,(F110*1.05)-N110)</f>
        <v>9.5</v>
      </c>
      <c r="R110" s="96">
        <f>IF(N110&gt;(1.05*F110),0,(F110*1.05)-N110)</f>
        <v>9.5</v>
      </c>
      <c r="S110" s="549"/>
      <c r="T110" s="549"/>
      <c r="U110" s="549"/>
      <c r="V110" s="97"/>
      <c r="W110" s="98"/>
      <c r="X110" s="549"/>
      <c r="Y110" s="60"/>
      <c r="Z110" s="60"/>
      <c r="AA110" s="60"/>
      <c r="AB110" s="60"/>
      <c r="AC110" s="49"/>
      <c r="AD110" s="50"/>
      <c r="AE110" s="51"/>
      <c r="AF110" s="52"/>
      <c r="AG110" s="49"/>
      <c r="AH110" s="50"/>
      <c r="AI110" s="53"/>
      <c r="AJ110" s="52"/>
    </row>
    <row r="111" spans="1:36" s="502" customFormat="1" x14ac:dyDescent="0.25">
      <c r="A111" s="163" t="s">
        <v>9</v>
      </c>
      <c r="B111" s="73"/>
      <c r="C111" s="74"/>
      <c r="D111" s="74"/>
      <c r="E111" s="75"/>
      <c r="F111" s="170">
        <v>10</v>
      </c>
      <c r="G111" s="371">
        <v>1</v>
      </c>
      <c r="H111" s="413"/>
      <c r="I111" s="101"/>
      <c r="J111" s="102"/>
      <c r="K111" s="103"/>
      <c r="L111" s="103"/>
      <c r="M111" s="103"/>
      <c r="N111" s="104"/>
      <c r="O111" s="105"/>
      <c r="P111" s="105"/>
      <c r="Q111" s="83"/>
      <c r="R111" s="84"/>
      <c r="S111" s="550"/>
      <c r="T111" s="550"/>
      <c r="U111" s="550"/>
      <c r="V111" s="106"/>
      <c r="W111" s="107"/>
      <c r="X111" s="550"/>
      <c r="Y111" s="60"/>
      <c r="Z111" s="60"/>
      <c r="AA111" s="60"/>
      <c r="AB111" s="60"/>
      <c r="AC111" s="49"/>
      <c r="AD111" s="50"/>
      <c r="AE111" s="51"/>
      <c r="AF111" s="52"/>
      <c r="AG111" s="49"/>
      <c r="AH111" s="50"/>
      <c r="AI111" s="53"/>
      <c r="AJ111" s="52"/>
    </row>
    <row r="112" spans="1:36" s="502" customFormat="1" x14ac:dyDescent="0.2">
      <c r="A112" s="61" t="s">
        <v>41</v>
      </c>
      <c r="B112" s="62" t="s">
        <v>40</v>
      </c>
      <c r="C112" s="62" t="s">
        <v>40</v>
      </c>
      <c r="D112" s="62" t="s">
        <v>40</v>
      </c>
      <c r="E112" s="62" t="s">
        <v>40</v>
      </c>
      <c r="F112" s="62" t="s">
        <v>40</v>
      </c>
      <c r="G112" s="369"/>
      <c r="H112" s="407"/>
      <c r="I112" s="64" t="s">
        <v>40</v>
      </c>
      <c r="J112" s="63"/>
      <c r="K112" s="63"/>
      <c r="L112" s="63"/>
      <c r="M112" s="63"/>
      <c r="N112" s="63"/>
      <c r="O112" s="65"/>
      <c r="P112" s="65"/>
      <c r="Q112" s="66"/>
      <c r="R112" s="66"/>
      <c r="S112" s="67"/>
      <c r="T112" s="190"/>
      <c r="U112" s="67"/>
      <c r="V112" s="191"/>
      <c r="W112" s="71"/>
      <c r="X112" s="72"/>
      <c r="Y112" s="60"/>
      <c r="Z112" s="60"/>
      <c r="AA112" s="60"/>
      <c r="AB112" s="60"/>
      <c r="AC112" s="49"/>
      <c r="AD112" s="50"/>
      <c r="AE112" s="51"/>
      <c r="AF112" s="52"/>
      <c r="AG112" s="49"/>
      <c r="AH112" s="50"/>
      <c r="AI112" s="53"/>
      <c r="AJ112" s="52"/>
    </row>
    <row r="113" spans="1:36" s="502" customFormat="1" ht="12.75" customHeight="1" x14ac:dyDescent="0.25">
      <c r="A113" s="185" t="s">
        <v>121</v>
      </c>
      <c r="B113" s="73"/>
      <c r="C113" s="109" t="s">
        <v>88</v>
      </c>
      <c r="D113" s="74"/>
      <c r="E113" s="75"/>
      <c r="F113" s="403">
        <f>F114+F115</f>
        <v>250</v>
      </c>
      <c r="G113" s="76">
        <f>G114+G115</f>
        <v>104.2</v>
      </c>
      <c r="H113" s="404">
        <v>24.939999999999998</v>
      </c>
      <c r="I113" s="77">
        <v>26.966750000000001</v>
      </c>
      <c r="J113" s="78">
        <f>G113+I113</f>
        <v>131.16675000000001</v>
      </c>
      <c r="K113" s="79">
        <v>0.878</v>
      </c>
      <c r="L113" s="80">
        <v>43.082000000000001</v>
      </c>
      <c r="M113" s="79">
        <f>K113+L113</f>
        <v>43.96</v>
      </c>
      <c r="N113" s="81"/>
      <c r="O113" s="82"/>
      <c r="P113" s="82"/>
      <c r="Q113" s="83"/>
      <c r="R113" s="84"/>
      <c r="S113" s="553" t="s">
        <v>13</v>
      </c>
      <c r="T113" s="553" t="s">
        <v>122</v>
      </c>
      <c r="U113" s="553" t="s">
        <v>123</v>
      </c>
      <c r="V113" s="85">
        <v>56.801630299999999</v>
      </c>
      <c r="W113" s="126">
        <v>105.7737923</v>
      </c>
      <c r="X113" s="548"/>
      <c r="Y113" s="60"/>
      <c r="Z113" s="60"/>
      <c r="AA113" s="60"/>
      <c r="AB113" s="60"/>
      <c r="AC113" s="49"/>
      <c r="AD113" s="50">
        <v>1</v>
      </c>
      <c r="AE113" s="51"/>
      <c r="AF113" s="52"/>
      <c r="AG113" s="49"/>
      <c r="AH113" s="50">
        <f>F113</f>
        <v>250</v>
      </c>
      <c r="AI113" s="53"/>
      <c r="AJ113" s="52"/>
    </row>
    <row r="114" spans="1:36" x14ac:dyDescent="0.25">
      <c r="A114" s="163" t="s">
        <v>251</v>
      </c>
      <c r="B114" s="73"/>
      <c r="C114" s="74"/>
      <c r="D114" s="74"/>
      <c r="E114" s="75"/>
      <c r="F114" s="227">
        <v>125</v>
      </c>
      <c r="G114" s="371">
        <v>53.2</v>
      </c>
      <c r="H114" s="406"/>
      <c r="I114" s="89"/>
      <c r="J114" s="90"/>
      <c r="K114" s="90"/>
      <c r="L114" s="91"/>
      <c r="M114" s="92"/>
      <c r="N114" s="93">
        <f>J113</f>
        <v>131.16675000000001</v>
      </c>
      <c r="O114" s="94">
        <f>N114/F114*100</f>
        <v>104.93340000000001</v>
      </c>
      <c r="P114" s="95">
        <f>IF(G113&gt;(F114*1.05),0,(F114*1.05)-G113)</f>
        <v>27.049999999999997</v>
      </c>
      <c r="Q114" s="95">
        <f>IF(N114&gt;(F114*1.05),0,(F114*1.05)-N114)</f>
        <v>8.3249999999992497E-2</v>
      </c>
      <c r="R114" s="96">
        <f>IF(N114&gt;(1.05*F114),0,(F114*1.05)-N114)</f>
        <v>8.3249999999992497E-2</v>
      </c>
      <c r="S114" s="554"/>
      <c r="T114" s="554"/>
      <c r="U114" s="554"/>
      <c r="V114" s="97"/>
      <c r="W114" s="131"/>
      <c r="X114" s="549"/>
      <c r="AC114" s="49"/>
      <c r="AD114" s="50"/>
      <c r="AE114" s="51"/>
      <c r="AF114" s="52"/>
      <c r="AG114" s="49"/>
      <c r="AH114" s="50"/>
      <c r="AI114" s="53"/>
      <c r="AJ114" s="52"/>
    </row>
    <row r="115" spans="1:36" x14ac:dyDescent="0.25">
      <c r="A115" s="163" t="s">
        <v>252</v>
      </c>
      <c r="B115" s="73"/>
      <c r="C115" s="74"/>
      <c r="D115" s="74"/>
      <c r="E115" s="75"/>
      <c r="F115" s="227">
        <v>125</v>
      </c>
      <c r="G115" s="371">
        <v>51</v>
      </c>
      <c r="H115" s="413"/>
      <c r="I115" s="101"/>
      <c r="J115" s="102"/>
      <c r="K115" s="103"/>
      <c r="L115" s="103"/>
      <c r="M115" s="103"/>
      <c r="N115" s="104"/>
      <c r="O115" s="105"/>
      <c r="P115" s="105"/>
      <c r="Q115" s="83"/>
      <c r="R115" s="84"/>
      <c r="S115" s="554"/>
      <c r="T115" s="554"/>
      <c r="U115" s="554"/>
      <c r="V115" s="97"/>
      <c r="W115" s="131"/>
      <c r="X115" s="549"/>
      <c r="AC115" s="49"/>
      <c r="AD115" s="50"/>
      <c r="AE115" s="51"/>
      <c r="AF115" s="52"/>
      <c r="AG115" s="49"/>
      <c r="AH115" s="50"/>
      <c r="AI115" s="53"/>
      <c r="AJ115" s="52"/>
    </row>
    <row r="116" spans="1:36" x14ac:dyDescent="0.25">
      <c r="A116" s="163" t="s">
        <v>53</v>
      </c>
      <c r="B116" s="73"/>
      <c r="C116" s="74"/>
      <c r="D116" s="74"/>
      <c r="E116" s="75"/>
      <c r="F116" s="227">
        <v>25</v>
      </c>
      <c r="G116" s="371">
        <v>10.3</v>
      </c>
      <c r="H116" s="494"/>
      <c r="I116" s="228"/>
      <c r="J116" s="1"/>
      <c r="K116" s="20"/>
      <c r="L116" s="229"/>
      <c r="M116" s="229"/>
      <c r="N116" s="230"/>
      <c r="O116" s="230"/>
      <c r="P116" s="230"/>
      <c r="Q116" s="230"/>
      <c r="R116" s="231"/>
      <c r="S116" s="515"/>
      <c r="T116" s="232"/>
      <c r="U116" s="515"/>
      <c r="V116" s="97"/>
      <c r="W116" s="131"/>
      <c r="X116" s="549"/>
      <c r="AC116" s="49"/>
      <c r="AD116" s="50"/>
      <c r="AE116" s="51"/>
      <c r="AF116" s="52"/>
      <c r="AG116" s="49"/>
      <c r="AH116" s="50">
        <f>F116+F117+F118</f>
        <v>90</v>
      </c>
      <c r="AI116" s="53"/>
      <c r="AJ116" s="52"/>
    </row>
    <row r="117" spans="1:36" x14ac:dyDescent="0.25">
      <c r="A117" s="163" t="s">
        <v>61</v>
      </c>
      <c r="B117" s="73"/>
      <c r="C117" s="74"/>
      <c r="D117" s="74"/>
      <c r="E117" s="75"/>
      <c r="F117" s="227">
        <v>25</v>
      </c>
      <c r="G117" s="371">
        <v>22.5</v>
      </c>
      <c r="H117" s="494"/>
      <c r="I117" s="228"/>
      <c r="J117" s="1"/>
      <c r="K117" s="20"/>
      <c r="L117" s="229"/>
      <c r="M117" s="229"/>
      <c r="N117" s="230"/>
      <c r="O117" s="230"/>
      <c r="P117" s="230"/>
      <c r="Q117" s="230"/>
      <c r="R117" s="231"/>
      <c r="S117" s="515"/>
      <c r="T117" s="232"/>
      <c r="U117" s="515"/>
      <c r="V117" s="97"/>
      <c r="W117" s="131"/>
      <c r="X117" s="549"/>
      <c r="AC117" s="49"/>
      <c r="AD117" s="50"/>
      <c r="AE117" s="51"/>
      <c r="AF117" s="52"/>
      <c r="AG117" s="49"/>
      <c r="AH117" s="50"/>
      <c r="AI117" s="53"/>
      <c r="AJ117" s="52"/>
    </row>
    <row r="118" spans="1:36" x14ac:dyDescent="0.25">
      <c r="A118" s="163" t="s">
        <v>124</v>
      </c>
      <c r="B118" s="73"/>
      <c r="C118" s="74"/>
      <c r="D118" s="74"/>
      <c r="E118" s="75"/>
      <c r="F118" s="227">
        <v>40</v>
      </c>
      <c r="G118" s="371">
        <v>0</v>
      </c>
      <c r="H118" s="494"/>
      <c r="I118" s="228"/>
      <c r="J118" s="1"/>
      <c r="K118" s="20"/>
      <c r="L118" s="229"/>
      <c r="M118" s="229"/>
      <c r="N118" s="230"/>
      <c r="O118" s="230"/>
      <c r="P118" s="230"/>
      <c r="Q118" s="230"/>
      <c r="R118" s="231"/>
      <c r="S118" s="516"/>
      <c r="T118" s="233"/>
      <c r="U118" s="516"/>
      <c r="V118" s="106"/>
      <c r="W118" s="136"/>
      <c r="X118" s="550"/>
      <c r="AC118" s="49"/>
      <c r="AD118" s="50"/>
      <c r="AE118" s="51"/>
      <c r="AF118" s="52"/>
      <c r="AG118" s="49"/>
      <c r="AH118" s="50"/>
      <c r="AI118" s="53"/>
      <c r="AJ118" s="52"/>
    </row>
    <row r="119" spans="1:36" s="502" customFormat="1" x14ac:dyDescent="0.2">
      <c r="A119" s="114" t="s">
        <v>47</v>
      </c>
      <c r="B119" s="115" t="s">
        <v>40</v>
      </c>
      <c r="C119" s="115" t="s">
        <v>40</v>
      </c>
      <c r="D119" s="115" t="s">
        <v>40</v>
      </c>
      <c r="E119" s="115" t="s">
        <v>40</v>
      </c>
      <c r="F119" s="435"/>
      <c r="G119" s="435"/>
      <c r="H119" s="425" t="s">
        <v>125</v>
      </c>
      <c r="I119" s="424" t="s">
        <v>40</v>
      </c>
      <c r="J119" s="436"/>
      <c r="K119" s="436"/>
      <c r="L119" s="436"/>
      <c r="M119" s="436"/>
      <c r="N119" s="436"/>
      <c r="O119" s="116"/>
      <c r="P119" s="116"/>
      <c r="Q119" s="117"/>
      <c r="R119" s="117"/>
      <c r="S119" s="193"/>
      <c r="T119" s="194"/>
      <c r="U119" s="193"/>
      <c r="V119" s="195"/>
      <c r="W119" s="121"/>
      <c r="X119" s="72"/>
      <c r="Y119" s="60"/>
      <c r="Z119" s="60"/>
      <c r="AA119" s="60"/>
      <c r="AB119" s="60"/>
      <c r="AC119" s="49"/>
      <c r="AD119" s="50"/>
      <c r="AE119" s="51"/>
      <c r="AF119" s="52"/>
      <c r="AG119" s="49"/>
      <c r="AH119" s="50"/>
      <c r="AI119" s="53"/>
      <c r="AJ119" s="52"/>
    </row>
    <row r="120" spans="1:36" s="502" customFormat="1" ht="12.75" customHeight="1" x14ac:dyDescent="0.25">
      <c r="A120" s="163" t="s">
        <v>211</v>
      </c>
      <c r="B120" s="124"/>
      <c r="C120" s="109"/>
      <c r="D120" s="109" t="s">
        <v>52</v>
      </c>
      <c r="E120" s="125"/>
      <c r="F120" s="403">
        <f>F121+F122</f>
        <v>32</v>
      </c>
      <c r="G120" s="76">
        <f>G121+G122</f>
        <v>14.7</v>
      </c>
      <c r="H120" s="404">
        <v>0</v>
      </c>
      <c r="I120" s="77">
        <v>0</v>
      </c>
      <c r="J120" s="78">
        <f>G120+I120</f>
        <v>14.7</v>
      </c>
      <c r="K120" s="79">
        <v>1.42</v>
      </c>
      <c r="L120" s="80">
        <v>17.207999999999998</v>
      </c>
      <c r="M120" s="79">
        <f>K120+L120</f>
        <v>18.628</v>
      </c>
      <c r="N120" s="81"/>
      <c r="O120" s="82"/>
      <c r="P120" s="82"/>
      <c r="Q120" s="83"/>
      <c r="R120" s="84"/>
      <c r="S120" s="548" t="s">
        <v>13</v>
      </c>
      <c r="T120" s="548" t="s">
        <v>122</v>
      </c>
      <c r="U120" s="548" t="s">
        <v>212</v>
      </c>
      <c r="V120" s="85">
        <v>56.789420999999997</v>
      </c>
      <c r="W120" s="86">
        <v>105.751305</v>
      </c>
      <c r="X120" s="548"/>
      <c r="Y120" s="60"/>
      <c r="Z120" s="60"/>
      <c r="AA120" s="60"/>
      <c r="AB120" s="60"/>
      <c r="AC120" s="49"/>
      <c r="AD120" s="50"/>
      <c r="AE120" s="51">
        <v>1</v>
      </c>
      <c r="AF120" s="52"/>
      <c r="AG120" s="49"/>
      <c r="AH120" s="50"/>
      <c r="AI120" s="53">
        <f>F120</f>
        <v>32</v>
      </c>
      <c r="AJ120" s="52"/>
    </row>
    <row r="121" spans="1:36" x14ac:dyDescent="0.25">
      <c r="A121" s="196" t="s">
        <v>12</v>
      </c>
      <c r="B121" s="73"/>
      <c r="C121" s="74"/>
      <c r="D121" s="74"/>
      <c r="E121" s="75"/>
      <c r="F121" s="192">
        <v>16</v>
      </c>
      <c r="G121" s="373">
        <v>5.2</v>
      </c>
      <c r="H121" s="406"/>
      <c r="I121" s="89"/>
      <c r="J121" s="90"/>
      <c r="K121" s="90"/>
      <c r="L121" s="91"/>
      <c r="M121" s="92"/>
      <c r="N121" s="93">
        <f>J120</f>
        <v>14.7</v>
      </c>
      <c r="O121" s="94">
        <f>N121/F121*100</f>
        <v>91.875</v>
      </c>
      <c r="P121" s="95">
        <f>IF(G120&gt;(F121*1.05),0,(F121*1.05)-G120)</f>
        <v>2.1000000000000014</v>
      </c>
      <c r="Q121" s="95">
        <f>IF(N121&gt;(F121*1.05),0,(F121*1.05)-N121)</f>
        <v>2.1000000000000014</v>
      </c>
      <c r="R121" s="96">
        <f>IF(N121&gt;(1.05*F121),0,(F121*1.05)-N121)</f>
        <v>2.1000000000000014</v>
      </c>
      <c r="S121" s="549"/>
      <c r="T121" s="549"/>
      <c r="U121" s="549"/>
      <c r="V121" s="97"/>
      <c r="W121" s="98"/>
      <c r="X121" s="549"/>
      <c r="AC121" s="49"/>
      <c r="AD121" s="50"/>
      <c r="AE121" s="51"/>
      <c r="AF121" s="52"/>
      <c r="AG121" s="49"/>
      <c r="AH121" s="50"/>
      <c r="AI121" s="53"/>
      <c r="AJ121" s="52"/>
    </row>
    <row r="122" spans="1:36" x14ac:dyDescent="0.25">
      <c r="A122" s="196" t="s">
        <v>11</v>
      </c>
      <c r="B122" s="73"/>
      <c r="C122" s="74"/>
      <c r="D122" s="74"/>
      <c r="E122" s="75"/>
      <c r="F122" s="192">
        <v>16</v>
      </c>
      <c r="G122" s="373">
        <v>9.5</v>
      </c>
      <c r="H122" s="413"/>
      <c r="I122" s="101"/>
      <c r="J122" s="102"/>
      <c r="K122" s="103"/>
      <c r="L122" s="103"/>
      <c r="M122" s="103"/>
      <c r="N122" s="104"/>
      <c r="O122" s="105"/>
      <c r="P122" s="105"/>
      <c r="Q122" s="83"/>
      <c r="R122" s="84"/>
      <c r="S122" s="550"/>
      <c r="T122" s="550"/>
      <c r="U122" s="550"/>
      <c r="V122" s="106"/>
      <c r="W122" s="107"/>
      <c r="X122" s="550"/>
      <c r="Y122" s="87"/>
      <c r="Z122" s="87"/>
      <c r="AA122" s="87"/>
      <c r="AB122" s="87"/>
      <c r="AC122" s="49"/>
      <c r="AD122" s="88"/>
      <c r="AE122" s="51"/>
      <c r="AF122" s="52"/>
      <c r="AG122" s="49"/>
      <c r="AH122" s="88"/>
      <c r="AI122" s="53"/>
      <c r="AJ122" s="52"/>
    </row>
    <row r="123" spans="1:36" s="502" customFormat="1" x14ac:dyDescent="0.2">
      <c r="A123" s="114" t="s">
        <v>47</v>
      </c>
      <c r="B123" s="115" t="s">
        <v>40</v>
      </c>
      <c r="C123" s="115" t="s">
        <v>40</v>
      </c>
      <c r="D123" s="115" t="s">
        <v>40</v>
      </c>
      <c r="E123" s="115" t="s">
        <v>40</v>
      </c>
      <c r="F123" s="435"/>
      <c r="G123" s="435"/>
      <c r="H123" s="425" t="s">
        <v>125</v>
      </c>
      <c r="I123" s="424" t="s">
        <v>40</v>
      </c>
      <c r="J123" s="436"/>
      <c r="K123" s="436"/>
      <c r="L123" s="436"/>
      <c r="M123" s="436"/>
      <c r="N123" s="436"/>
      <c r="O123" s="116"/>
      <c r="P123" s="116"/>
      <c r="Q123" s="117"/>
      <c r="R123" s="117"/>
      <c r="S123" s="118"/>
      <c r="T123" s="119"/>
      <c r="U123" s="118"/>
      <c r="V123" s="120"/>
      <c r="W123" s="121"/>
      <c r="X123" s="72"/>
      <c r="Y123" s="60"/>
      <c r="Z123" s="60"/>
      <c r="AA123" s="60"/>
      <c r="AB123" s="60"/>
      <c r="AC123" s="49"/>
      <c r="AD123" s="50"/>
      <c r="AE123" s="51"/>
      <c r="AF123" s="52"/>
      <c r="AG123" s="49"/>
      <c r="AH123" s="50"/>
      <c r="AI123" s="53"/>
      <c r="AJ123" s="52"/>
    </row>
    <row r="124" spans="1:36" ht="12.75" customHeight="1" x14ac:dyDescent="0.25">
      <c r="A124" s="163" t="s">
        <v>126</v>
      </c>
      <c r="B124" s="124"/>
      <c r="C124" s="109"/>
      <c r="D124" s="109" t="s">
        <v>52</v>
      </c>
      <c r="E124" s="125"/>
      <c r="F124" s="403">
        <f>F125</f>
        <v>2.5</v>
      </c>
      <c r="G124" s="76">
        <f>G125</f>
        <v>0.8</v>
      </c>
      <c r="H124" s="404">
        <v>0</v>
      </c>
      <c r="I124" s="77">
        <v>0</v>
      </c>
      <c r="J124" s="78">
        <f>G124+I124</f>
        <v>0.8</v>
      </c>
      <c r="K124" s="79">
        <v>1.2609999999999999</v>
      </c>
      <c r="L124" s="80">
        <v>0</v>
      </c>
      <c r="M124" s="79">
        <f>K124+L124</f>
        <v>1.2609999999999999</v>
      </c>
      <c r="N124" s="81"/>
      <c r="O124" s="82"/>
      <c r="P124" s="82"/>
      <c r="Q124" s="83"/>
      <c r="R124" s="84"/>
      <c r="S124" s="544" t="s">
        <v>13</v>
      </c>
      <c r="T124" s="544" t="s">
        <v>122</v>
      </c>
      <c r="U124" s="544" t="s">
        <v>127</v>
      </c>
      <c r="V124" s="154">
        <v>56.819369999999999</v>
      </c>
      <c r="W124" s="155">
        <v>105.82845</v>
      </c>
      <c r="X124" s="546"/>
      <c r="AC124" s="49"/>
      <c r="AD124" s="50"/>
      <c r="AE124" s="51">
        <v>1</v>
      </c>
      <c r="AF124" s="52"/>
      <c r="AG124" s="49"/>
      <c r="AH124" s="50"/>
      <c r="AI124" s="53">
        <f>F124</f>
        <v>2.5</v>
      </c>
      <c r="AJ124" s="52"/>
    </row>
    <row r="125" spans="1:36" x14ac:dyDescent="0.25">
      <c r="A125" s="163" t="s">
        <v>12</v>
      </c>
      <c r="B125" s="73"/>
      <c r="C125" s="74"/>
      <c r="D125" s="74"/>
      <c r="E125" s="75"/>
      <c r="F125" s="228">
        <v>2.5</v>
      </c>
      <c r="G125" s="371">
        <v>0.8</v>
      </c>
      <c r="H125" s="426"/>
      <c r="I125" s="234"/>
      <c r="J125" s="104"/>
      <c r="K125" s="104"/>
      <c r="L125" s="225"/>
      <c r="M125" s="226"/>
      <c r="N125" s="93">
        <f>J124</f>
        <v>0.8</v>
      </c>
      <c r="O125" s="94">
        <f>N125/F125*100</f>
        <v>32</v>
      </c>
      <c r="P125" s="95">
        <f>IF(G124&gt;(F125*1.05),0,(F125*1.05)-G124)</f>
        <v>1.825</v>
      </c>
      <c r="Q125" s="95">
        <f>IF(N125&gt;(F125*1.05),0,(F125*1.05)-N125)</f>
        <v>1.825</v>
      </c>
      <c r="R125" s="96">
        <f>IF(N125&gt;(1.05*F125),0,(F125*1.05)-N125)</f>
        <v>1.825</v>
      </c>
      <c r="S125" s="545"/>
      <c r="T125" s="545"/>
      <c r="U125" s="545"/>
      <c r="V125" s="156"/>
      <c r="W125" s="157"/>
      <c r="X125" s="547"/>
      <c r="AC125" s="49"/>
      <c r="AD125" s="50"/>
      <c r="AE125" s="51"/>
      <c r="AF125" s="52"/>
      <c r="AG125" s="49"/>
      <c r="AH125" s="50"/>
      <c r="AI125" s="53"/>
      <c r="AJ125" s="52"/>
    </row>
    <row r="126" spans="1:36" s="502" customFormat="1" x14ac:dyDescent="0.2">
      <c r="A126" s="114" t="s">
        <v>47</v>
      </c>
      <c r="B126" s="115" t="s">
        <v>40</v>
      </c>
      <c r="C126" s="115" t="s">
        <v>40</v>
      </c>
      <c r="D126" s="115" t="s">
        <v>40</v>
      </c>
      <c r="E126" s="115" t="s">
        <v>40</v>
      </c>
      <c r="F126" s="435"/>
      <c r="G126" s="435"/>
      <c r="H126" s="427" t="s">
        <v>125</v>
      </c>
      <c r="I126" s="424" t="s">
        <v>40</v>
      </c>
      <c r="J126" s="437"/>
      <c r="K126" s="437"/>
      <c r="L126" s="437"/>
      <c r="M126" s="437"/>
      <c r="N126" s="436"/>
      <c r="O126" s="116"/>
      <c r="P126" s="116"/>
      <c r="Q126" s="117"/>
      <c r="R126" s="117"/>
      <c r="S126" s="118"/>
      <c r="T126" s="119"/>
      <c r="U126" s="118"/>
      <c r="V126" s="120"/>
      <c r="W126" s="121"/>
      <c r="X126" s="72"/>
      <c r="Y126" s="60"/>
      <c r="Z126" s="60"/>
      <c r="AA126" s="60"/>
      <c r="AB126" s="60"/>
      <c r="AC126" s="49"/>
      <c r="AD126" s="50"/>
      <c r="AE126" s="51"/>
      <c r="AF126" s="52"/>
      <c r="AG126" s="49"/>
      <c r="AH126" s="50"/>
      <c r="AI126" s="53"/>
      <c r="AJ126" s="52"/>
    </row>
    <row r="127" spans="1:36" ht="12.75" customHeight="1" x14ac:dyDescent="0.25">
      <c r="A127" s="163" t="s">
        <v>128</v>
      </c>
      <c r="B127" s="124"/>
      <c r="C127" s="109"/>
      <c r="D127" s="109" t="s">
        <v>52</v>
      </c>
      <c r="E127" s="125"/>
      <c r="F127" s="403">
        <f>F128+F129</f>
        <v>12.6</v>
      </c>
      <c r="G127" s="76">
        <f>G128+G129</f>
        <v>0.89999999999999991</v>
      </c>
      <c r="H127" s="404">
        <v>0.113</v>
      </c>
      <c r="I127" s="404">
        <v>0.113</v>
      </c>
      <c r="J127" s="78">
        <f>G127+I127</f>
        <v>1.0129999999999999</v>
      </c>
      <c r="K127" s="79">
        <v>1.6080000000000001</v>
      </c>
      <c r="L127" s="80">
        <v>0</v>
      </c>
      <c r="M127" s="79">
        <f>K127+L127</f>
        <v>1.6080000000000001</v>
      </c>
      <c r="N127" s="81"/>
      <c r="O127" s="82"/>
      <c r="P127" s="82"/>
      <c r="Q127" s="83"/>
      <c r="R127" s="84"/>
      <c r="S127" s="548" t="s">
        <v>129</v>
      </c>
      <c r="T127" s="548" t="s">
        <v>130</v>
      </c>
      <c r="U127" s="548"/>
      <c r="V127" s="85">
        <v>57.006532999999997</v>
      </c>
      <c r="W127" s="86">
        <v>106.18406299999999</v>
      </c>
      <c r="X127" s="548"/>
      <c r="AC127" s="49"/>
      <c r="AD127" s="50"/>
      <c r="AE127" s="51">
        <v>1</v>
      </c>
      <c r="AF127" s="52"/>
      <c r="AG127" s="49"/>
      <c r="AH127" s="50"/>
      <c r="AI127" s="53">
        <f>F127</f>
        <v>12.6</v>
      </c>
      <c r="AJ127" s="52"/>
    </row>
    <row r="128" spans="1:36" s="502" customFormat="1" x14ac:dyDescent="0.25">
      <c r="A128" s="163" t="s">
        <v>12</v>
      </c>
      <c r="B128" s="73"/>
      <c r="C128" s="74"/>
      <c r="D128" s="74"/>
      <c r="E128" s="75"/>
      <c r="F128" s="228">
        <v>6.3</v>
      </c>
      <c r="G128" s="371">
        <v>0.7</v>
      </c>
      <c r="H128" s="406"/>
      <c r="I128" s="89"/>
      <c r="J128" s="90"/>
      <c r="K128" s="90"/>
      <c r="L128" s="91"/>
      <c r="M128" s="92"/>
      <c r="N128" s="93">
        <f>J127</f>
        <v>1.0129999999999999</v>
      </c>
      <c r="O128" s="94">
        <f>N128/F128*100</f>
        <v>16.079365079365079</v>
      </c>
      <c r="P128" s="95">
        <f>IF(G127&gt;(F128*1.05),0,(F128*1.05)-G127)</f>
        <v>5.7149999999999999</v>
      </c>
      <c r="Q128" s="95">
        <f>IF(N128&gt;(F128*1.05),0,(F128*1.05)-N128)</f>
        <v>5.6020000000000003</v>
      </c>
      <c r="R128" s="96">
        <f>IF(N128&gt;(1.05*F128),0,(F128*1.05)-N128)</f>
        <v>5.6020000000000003</v>
      </c>
      <c r="S128" s="549"/>
      <c r="T128" s="549"/>
      <c r="U128" s="549"/>
      <c r="V128" s="97"/>
      <c r="W128" s="98"/>
      <c r="X128" s="549"/>
      <c r="Y128" s="60"/>
      <c r="Z128" s="60"/>
      <c r="AA128" s="60"/>
      <c r="AB128" s="60"/>
      <c r="AC128" s="49"/>
      <c r="AD128" s="50"/>
      <c r="AE128" s="51"/>
      <c r="AF128" s="52"/>
      <c r="AG128" s="49"/>
      <c r="AH128" s="50"/>
      <c r="AI128" s="53"/>
      <c r="AJ128" s="52"/>
    </row>
    <row r="129" spans="1:36" s="87" customFormat="1" x14ac:dyDescent="0.25">
      <c r="A129" s="163" t="s">
        <v>9</v>
      </c>
      <c r="B129" s="73"/>
      <c r="C129" s="74"/>
      <c r="D129" s="74"/>
      <c r="E129" s="75"/>
      <c r="F129" s="228">
        <v>6.3</v>
      </c>
      <c r="G129" s="371">
        <v>0.2</v>
      </c>
      <c r="H129" s="413"/>
      <c r="I129" s="101"/>
      <c r="J129" s="102"/>
      <c r="K129" s="103"/>
      <c r="L129" s="103"/>
      <c r="M129" s="103"/>
      <c r="N129" s="104"/>
      <c r="O129" s="105"/>
      <c r="P129" s="105"/>
      <c r="Q129" s="83"/>
      <c r="R129" s="84"/>
      <c r="S129" s="550"/>
      <c r="T129" s="550"/>
      <c r="U129" s="550"/>
      <c r="V129" s="106"/>
      <c r="W129" s="107"/>
      <c r="X129" s="550"/>
      <c r="AC129" s="49"/>
      <c r="AD129" s="88"/>
      <c r="AE129" s="51"/>
      <c r="AF129" s="52"/>
      <c r="AG129" s="49"/>
      <c r="AH129" s="88"/>
      <c r="AI129" s="53"/>
      <c r="AJ129" s="52"/>
    </row>
    <row r="130" spans="1:36" s="502" customFormat="1" x14ac:dyDescent="0.2">
      <c r="A130" s="114" t="s">
        <v>47</v>
      </c>
      <c r="B130" s="115" t="s">
        <v>40</v>
      </c>
      <c r="C130" s="115" t="s">
        <v>40</v>
      </c>
      <c r="D130" s="115" t="s">
        <v>40</v>
      </c>
      <c r="E130" s="115" t="s">
        <v>40</v>
      </c>
      <c r="F130" s="435"/>
      <c r="G130" s="435"/>
      <c r="H130" s="425" t="s">
        <v>125</v>
      </c>
      <c r="I130" s="424" t="s">
        <v>40</v>
      </c>
      <c r="J130" s="436"/>
      <c r="K130" s="436"/>
      <c r="L130" s="436"/>
      <c r="M130" s="436"/>
      <c r="N130" s="436"/>
      <c r="O130" s="116"/>
      <c r="P130" s="116"/>
      <c r="Q130" s="117"/>
      <c r="R130" s="117"/>
      <c r="S130" s="118"/>
      <c r="T130" s="119"/>
      <c r="U130" s="118"/>
      <c r="V130" s="120"/>
      <c r="W130" s="121"/>
      <c r="X130" s="72"/>
      <c r="Y130" s="60"/>
      <c r="Z130" s="60"/>
      <c r="AA130" s="60"/>
      <c r="AB130" s="60"/>
      <c r="AC130" s="49"/>
      <c r="AD130" s="50"/>
      <c r="AE130" s="51"/>
      <c r="AF130" s="52"/>
      <c r="AG130" s="49"/>
      <c r="AH130" s="50"/>
      <c r="AI130" s="53"/>
      <c r="AJ130" s="52"/>
    </row>
    <row r="131" spans="1:36" s="87" customFormat="1" ht="12.75" customHeight="1" x14ac:dyDescent="0.25">
      <c r="A131" s="163" t="s">
        <v>267</v>
      </c>
      <c r="B131" s="124"/>
      <c r="C131" s="109"/>
      <c r="D131" s="109" t="s">
        <v>52</v>
      </c>
      <c r="E131" s="125"/>
      <c r="F131" s="403">
        <f>F132+F133</f>
        <v>20</v>
      </c>
      <c r="G131" s="76">
        <f>G132+G133</f>
        <v>7.3</v>
      </c>
      <c r="H131" s="404">
        <v>1.1499999999999999</v>
      </c>
      <c r="I131" s="77">
        <v>1.1499999999999999</v>
      </c>
      <c r="J131" s="78">
        <f>G131+I131</f>
        <v>8.4499999999999993</v>
      </c>
      <c r="K131" s="79">
        <v>0.70799999999999996</v>
      </c>
      <c r="L131" s="80">
        <v>0.85</v>
      </c>
      <c r="M131" s="79">
        <f>K131+L131</f>
        <v>1.5579999999999998</v>
      </c>
      <c r="N131" s="81"/>
      <c r="O131" s="82"/>
      <c r="P131" s="82"/>
      <c r="Q131" s="83"/>
      <c r="R131" s="84"/>
      <c r="S131" s="548" t="s">
        <v>129</v>
      </c>
      <c r="T131" s="548" t="s">
        <v>268</v>
      </c>
      <c r="U131" s="548"/>
      <c r="V131" s="85">
        <v>57.3291623</v>
      </c>
      <c r="W131" s="86">
        <v>107.0192814</v>
      </c>
      <c r="X131" s="548" t="s">
        <v>131</v>
      </c>
      <c r="AC131" s="49"/>
      <c r="AD131" s="88"/>
      <c r="AE131" s="51">
        <v>1</v>
      </c>
      <c r="AF131" s="52"/>
      <c r="AG131" s="49"/>
      <c r="AH131" s="88"/>
      <c r="AI131" s="53">
        <f>F131</f>
        <v>20</v>
      </c>
      <c r="AJ131" s="52"/>
    </row>
    <row r="132" spans="1:36" x14ac:dyDescent="0.25">
      <c r="A132" s="163" t="s">
        <v>12</v>
      </c>
      <c r="B132" s="73"/>
      <c r="C132" s="74"/>
      <c r="D132" s="74"/>
      <c r="E132" s="75"/>
      <c r="F132" s="228">
        <v>10</v>
      </c>
      <c r="G132" s="371">
        <v>0</v>
      </c>
      <c r="H132" s="406"/>
      <c r="I132" s="89"/>
      <c r="J132" s="90"/>
      <c r="K132" s="90"/>
      <c r="L132" s="91"/>
      <c r="M132" s="92"/>
      <c r="N132" s="93">
        <f>J131</f>
        <v>8.4499999999999993</v>
      </c>
      <c r="O132" s="94">
        <f>N132/F132*100</f>
        <v>84.5</v>
      </c>
      <c r="P132" s="95">
        <f>IF(G131&gt;(F132*1.05),0,(F132*1.05)-G131)</f>
        <v>3.2</v>
      </c>
      <c r="Q132" s="95">
        <f>IF(N132&gt;(F132*1.05),0,(F132*1.05)-N132)</f>
        <v>2.0500000000000007</v>
      </c>
      <c r="R132" s="96">
        <f>IF(N132&gt;(1.05*F132),0,(F132*1.05)-N132)</f>
        <v>2.0500000000000007</v>
      </c>
      <c r="S132" s="549"/>
      <c r="T132" s="549"/>
      <c r="U132" s="549"/>
      <c r="V132" s="97"/>
      <c r="W132" s="98"/>
      <c r="X132" s="549"/>
      <c r="AC132" s="49"/>
      <c r="AD132" s="50"/>
      <c r="AE132" s="51"/>
      <c r="AF132" s="52"/>
      <c r="AG132" s="49"/>
      <c r="AH132" s="50"/>
      <c r="AI132" s="53"/>
      <c r="AJ132" s="52"/>
    </row>
    <row r="133" spans="1:36" x14ac:dyDescent="0.25">
      <c r="A133" s="163" t="s">
        <v>9</v>
      </c>
      <c r="B133" s="73"/>
      <c r="C133" s="74"/>
      <c r="D133" s="74"/>
      <c r="E133" s="75"/>
      <c r="F133" s="228">
        <v>10</v>
      </c>
      <c r="G133" s="371">
        <v>7.3</v>
      </c>
      <c r="H133" s="413"/>
      <c r="I133" s="101"/>
      <c r="J133" s="102"/>
      <c r="K133" s="103"/>
      <c r="L133" s="103"/>
      <c r="M133" s="103"/>
      <c r="N133" s="104"/>
      <c r="O133" s="105"/>
      <c r="P133" s="105"/>
      <c r="Q133" s="83"/>
      <c r="R133" s="84"/>
      <c r="S133" s="550"/>
      <c r="T133" s="550"/>
      <c r="U133" s="550"/>
      <c r="V133" s="106"/>
      <c r="W133" s="107"/>
      <c r="X133" s="550"/>
      <c r="AC133" s="49"/>
      <c r="AD133" s="50"/>
      <c r="AE133" s="51"/>
      <c r="AF133" s="52"/>
      <c r="AG133" s="49"/>
      <c r="AH133" s="50"/>
      <c r="AI133" s="53"/>
      <c r="AJ133" s="52"/>
    </row>
    <row r="134" spans="1:36" s="502" customFormat="1" x14ac:dyDescent="0.2">
      <c r="A134" s="114" t="s">
        <v>47</v>
      </c>
      <c r="B134" s="115" t="s">
        <v>40</v>
      </c>
      <c r="C134" s="115" t="s">
        <v>40</v>
      </c>
      <c r="D134" s="115" t="s">
        <v>40</v>
      </c>
      <c r="E134" s="115" t="s">
        <v>40</v>
      </c>
      <c r="F134" s="435"/>
      <c r="G134" s="435"/>
      <c r="H134" s="425" t="s">
        <v>125</v>
      </c>
      <c r="I134" s="424" t="s">
        <v>40</v>
      </c>
      <c r="J134" s="436"/>
      <c r="K134" s="436"/>
      <c r="L134" s="436"/>
      <c r="M134" s="436"/>
      <c r="N134" s="436"/>
      <c r="O134" s="116"/>
      <c r="P134" s="116"/>
      <c r="Q134" s="117"/>
      <c r="R134" s="117"/>
      <c r="S134" s="118"/>
      <c r="T134" s="119"/>
      <c r="U134" s="118"/>
      <c r="V134" s="120"/>
      <c r="W134" s="121"/>
      <c r="X134" s="72"/>
      <c r="Y134" s="60"/>
      <c r="Z134" s="60"/>
      <c r="AA134" s="60"/>
      <c r="AB134" s="60"/>
      <c r="AC134" s="49"/>
      <c r="AD134" s="50"/>
      <c r="AE134" s="51"/>
      <c r="AF134" s="52"/>
      <c r="AG134" s="49"/>
      <c r="AH134" s="50"/>
      <c r="AI134" s="53"/>
      <c r="AJ134" s="52"/>
    </row>
    <row r="135" spans="1:36" ht="12.75" customHeight="1" x14ac:dyDescent="0.25">
      <c r="A135" s="163" t="s">
        <v>132</v>
      </c>
      <c r="B135" s="124"/>
      <c r="C135" s="109"/>
      <c r="D135" s="109" t="s">
        <v>52</v>
      </c>
      <c r="E135" s="125"/>
      <c r="F135" s="403">
        <f>F136</f>
        <v>6.3</v>
      </c>
      <c r="G135" s="76">
        <f>G136</f>
        <v>1.5</v>
      </c>
      <c r="H135" s="77">
        <f>0.667+0.015+0.32</f>
        <v>1.002</v>
      </c>
      <c r="I135" s="77">
        <f>0.667+0.015+0.32</f>
        <v>1.002</v>
      </c>
      <c r="J135" s="78">
        <f>G135+I135</f>
        <v>2.5019999999999998</v>
      </c>
      <c r="K135" s="79">
        <v>1.3340000000000001</v>
      </c>
      <c r="L135" s="80">
        <v>0</v>
      </c>
      <c r="M135" s="79">
        <f>K135+L135</f>
        <v>1.3340000000000001</v>
      </c>
      <c r="N135" s="81"/>
      <c r="O135" s="82"/>
      <c r="P135" s="82"/>
      <c r="Q135" s="83"/>
      <c r="R135" s="84"/>
      <c r="S135" s="544" t="s">
        <v>133</v>
      </c>
      <c r="T135" s="544" t="s">
        <v>134</v>
      </c>
      <c r="U135" s="544"/>
      <c r="V135" s="154">
        <v>57.501598000000001</v>
      </c>
      <c r="W135" s="155">
        <v>107.900312</v>
      </c>
      <c r="X135" s="551" t="s">
        <v>131</v>
      </c>
      <c r="AC135" s="49"/>
      <c r="AD135" s="88"/>
      <c r="AE135" s="51">
        <v>1</v>
      </c>
      <c r="AF135" s="52"/>
      <c r="AG135" s="49"/>
      <c r="AH135" s="50"/>
      <c r="AI135" s="53">
        <f>F135</f>
        <v>6.3</v>
      </c>
      <c r="AJ135" s="52"/>
    </row>
    <row r="136" spans="1:36" x14ac:dyDescent="0.25">
      <c r="A136" s="163" t="s">
        <v>12</v>
      </c>
      <c r="B136" s="73"/>
      <c r="C136" s="74"/>
      <c r="D136" s="74"/>
      <c r="E136" s="75"/>
      <c r="F136" s="228">
        <v>6.3</v>
      </c>
      <c r="G136" s="371">
        <v>1.5</v>
      </c>
      <c r="H136" s="426"/>
      <c r="I136" s="234"/>
      <c r="J136" s="104"/>
      <c r="K136" s="104"/>
      <c r="L136" s="225"/>
      <c r="M136" s="226"/>
      <c r="N136" s="93">
        <f>J135</f>
        <v>2.5019999999999998</v>
      </c>
      <c r="O136" s="94">
        <f>N136/F136*100</f>
        <v>39.714285714285715</v>
      </c>
      <c r="P136" s="95">
        <f>IF(G135&gt;(F136*1.05),0,(F136*1.05)-G135)</f>
        <v>5.1150000000000002</v>
      </c>
      <c r="Q136" s="95">
        <f>IF(N136&gt;(F136*1.05),0,(F136*1.05)-N136)</f>
        <v>4.1130000000000004</v>
      </c>
      <c r="R136" s="96">
        <f>IF(N136&gt;(1.05*F136),0,(F136*1.05)-N136)</f>
        <v>4.1130000000000004</v>
      </c>
      <c r="S136" s="545"/>
      <c r="T136" s="545"/>
      <c r="U136" s="545"/>
      <c r="V136" s="156"/>
      <c r="W136" s="157"/>
      <c r="X136" s="552"/>
      <c r="AC136" s="49"/>
      <c r="AD136" s="50"/>
      <c r="AE136" s="51"/>
      <c r="AF136" s="52"/>
      <c r="AG136" s="49"/>
      <c r="AH136" s="50"/>
      <c r="AI136" s="53"/>
      <c r="AJ136" s="52"/>
    </row>
    <row r="137" spans="1:36" s="502" customFormat="1" x14ac:dyDescent="0.2">
      <c r="A137" s="114" t="s">
        <v>54</v>
      </c>
      <c r="B137" s="115" t="s">
        <v>40</v>
      </c>
      <c r="C137" s="115" t="s">
        <v>40</v>
      </c>
      <c r="D137" s="115" t="s">
        <v>40</v>
      </c>
      <c r="E137" s="115" t="s">
        <v>40</v>
      </c>
      <c r="F137" s="435"/>
      <c r="G137" s="435"/>
      <c r="H137" s="427" t="s">
        <v>125</v>
      </c>
      <c r="I137" s="424" t="s">
        <v>40</v>
      </c>
      <c r="J137" s="437"/>
      <c r="K137" s="437"/>
      <c r="L137" s="437"/>
      <c r="M137" s="437"/>
      <c r="N137" s="436"/>
      <c r="O137" s="116"/>
      <c r="P137" s="116"/>
      <c r="Q137" s="117"/>
      <c r="R137" s="117"/>
      <c r="S137" s="118"/>
      <c r="T137" s="119"/>
      <c r="U137" s="118"/>
      <c r="V137" s="120"/>
      <c r="W137" s="121"/>
      <c r="X137" s="72"/>
      <c r="Y137" s="60"/>
      <c r="Z137" s="60"/>
      <c r="AA137" s="60"/>
      <c r="AB137" s="60"/>
      <c r="AC137" s="49"/>
      <c r="AD137" s="50"/>
      <c r="AE137" s="51"/>
      <c r="AF137" s="52"/>
      <c r="AG137" s="49"/>
      <c r="AH137" s="50"/>
      <c r="AI137" s="53"/>
      <c r="AJ137" s="52"/>
    </row>
    <row r="138" spans="1:36" ht="12.75" customHeight="1" x14ac:dyDescent="0.25">
      <c r="A138" s="223" t="s">
        <v>135</v>
      </c>
      <c r="B138" s="124"/>
      <c r="C138" s="109"/>
      <c r="D138" s="109" t="s">
        <v>4</v>
      </c>
      <c r="E138" s="125"/>
      <c r="F138" s="408">
        <f>F139+F140</f>
        <v>50</v>
      </c>
      <c r="G138" s="164">
        <f>G139+G140</f>
        <v>26</v>
      </c>
      <c r="H138" s="409">
        <v>9.4750000000000001E-2</v>
      </c>
      <c r="I138" s="409">
        <v>9.4750000000000001E-2</v>
      </c>
      <c r="J138" s="166">
        <f>G138+I138</f>
        <v>26.094750000000001</v>
      </c>
      <c r="K138" s="167">
        <v>0.98799999999999999</v>
      </c>
      <c r="L138" s="168">
        <v>12.824999999999999</v>
      </c>
      <c r="M138" s="79">
        <f>K138+L138</f>
        <v>13.812999999999999</v>
      </c>
      <c r="N138" s="81"/>
      <c r="O138" s="82"/>
      <c r="P138" s="82"/>
      <c r="Q138" s="83"/>
      <c r="R138" s="84"/>
      <c r="S138" s="548" t="s">
        <v>13</v>
      </c>
      <c r="T138" s="548" t="s">
        <v>136</v>
      </c>
      <c r="U138" s="548" t="s">
        <v>137</v>
      </c>
      <c r="V138" s="85">
        <v>57.758403100000002</v>
      </c>
      <c r="W138" s="86">
        <v>108.1028938</v>
      </c>
      <c r="X138" s="548" t="s">
        <v>131</v>
      </c>
      <c r="AC138" s="49"/>
      <c r="AD138" s="50"/>
      <c r="AE138" s="51">
        <v>1</v>
      </c>
      <c r="AF138" s="52"/>
      <c r="AG138" s="49"/>
      <c r="AH138" s="50"/>
      <c r="AI138" s="53">
        <f>F138</f>
        <v>50</v>
      </c>
      <c r="AJ138" s="52"/>
    </row>
    <row r="139" spans="1:36" x14ac:dyDescent="0.25">
      <c r="A139" s="235" t="s">
        <v>10</v>
      </c>
      <c r="B139" s="73"/>
      <c r="C139" s="74"/>
      <c r="D139" s="74"/>
      <c r="E139" s="75"/>
      <c r="F139" s="236">
        <v>25</v>
      </c>
      <c r="G139" s="372">
        <v>11.6</v>
      </c>
      <c r="H139" s="406"/>
      <c r="I139" s="89"/>
      <c r="J139" s="90"/>
      <c r="K139" s="90"/>
      <c r="L139" s="91"/>
      <c r="M139" s="92"/>
      <c r="N139" s="93">
        <f>J138</f>
        <v>26.094750000000001</v>
      </c>
      <c r="O139" s="94">
        <f>N139/F139*100</f>
        <v>104.379</v>
      </c>
      <c r="P139" s="95">
        <f>IF(G138&gt;(F139*1.05),0,(F139*1.05)-G138)</f>
        <v>0.25</v>
      </c>
      <c r="Q139" s="95">
        <f>IF(N139&gt;(F139*1.05),0,(F139*1.05)-N139)</f>
        <v>0.15524999999999878</v>
      </c>
      <c r="R139" s="96">
        <f>IF(N139&gt;(1.05*F139),0,(F139*1.05)-N139)</f>
        <v>0.15524999999999878</v>
      </c>
      <c r="S139" s="549"/>
      <c r="T139" s="549"/>
      <c r="U139" s="549"/>
      <c r="V139" s="97"/>
      <c r="W139" s="98"/>
      <c r="X139" s="549"/>
      <c r="AC139" s="49"/>
      <c r="AD139" s="50"/>
      <c r="AE139" s="51"/>
      <c r="AF139" s="52"/>
      <c r="AG139" s="49"/>
      <c r="AH139" s="50"/>
      <c r="AI139" s="53"/>
      <c r="AJ139" s="52"/>
    </row>
    <row r="140" spans="1:36" x14ac:dyDescent="0.25">
      <c r="A140" s="235" t="s">
        <v>11</v>
      </c>
      <c r="B140" s="73"/>
      <c r="C140" s="74"/>
      <c r="D140" s="74"/>
      <c r="E140" s="75"/>
      <c r="F140" s="236">
        <v>25</v>
      </c>
      <c r="G140" s="372">
        <v>14.4</v>
      </c>
      <c r="H140" s="413"/>
      <c r="I140" s="101"/>
      <c r="J140" s="102"/>
      <c r="K140" s="103"/>
      <c r="L140" s="103"/>
      <c r="M140" s="103"/>
      <c r="N140" s="104"/>
      <c r="O140" s="105"/>
      <c r="P140" s="105"/>
      <c r="Q140" s="83"/>
      <c r="R140" s="84"/>
      <c r="S140" s="550"/>
      <c r="T140" s="550"/>
      <c r="U140" s="550"/>
      <c r="V140" s="106"/>
      <c r="W140" s="107"/>
      <c r="X140" s="550"/>
      <c r="AC140" s="49"/>
      <c r="AD140" s="50"/>
      <c r="AE140" s="51"/>
      <c r="AF140" s="52"/>
      <c r="AG140" s="49"/>
      <c r="AH140" s="50"/>
      <c r="AI140" s="53"/>
      <c r="AJ140" s="52"/>
    </row>
    <row r="141" spans="1:36" s="502" customFormat="1" x14ac:dyDescent="0.2">
      <c r="A141" s="237" t="s">
        <v>56</v>
      </c>
      <c r="B141" s="238" t="s">
        <v>40</v>
      </c>
      <c r="C141" s="238" t="s">
        <v>40</v>
      </c>
      <c r="D141" s="238" t="s">
        <v>40</v>
      </c>
      <c r="E141" s="238" t="s">
        <v>40</v>
      </c>
      <c r="F141" s="141"/>
      <c r="G141" s="141"/>
      <c r="H141" s="402" t="s">
        <v>138</v>
      </c>
      <c r="I141" s="143" t="s">
        <v>40</v>
      </c>
      <c r="J141" s="142"/>
      <c r="K141" s="142"/>
      <c r="L141" s="142"/>
      <c r="M141" s="142"/>
      <c r="N141" s="142"/>
      <c r="O141" s="144"/>
      <c r="P141" s="144"/>
      <c r="Q141" s="145"/>
      <c r="R141" s="145"/>
      <c r="S141" s="148"/>
      <c r="T141" s="147"/>
      <c r="U141" s="148"/>
      <c r="V141" s="149"/>
      <c r="W141" s="150"/>
      <c r="X141" s="72"/>
      <c r="Y141" s="60"/>
      <c r="Z141" s="60"/>
      <c r="AA141" s="60"/>
      <c r="AB141" s="60"/>
      <c r="AC141" s="49"/>
      <c r="AD141" s="50"/>
      <c r="AE141" s="51"/>
      <c r="AF141" s="52"/>
      <c r="AG141" s="49"/>
      <c r="AH141" s="50"/>
      <c r="AI141" s="53"/>
      <c r="AJ141" s="52"/>
    </row>
    <row r="142" spans="1:36" ht="14.25" customHeight="1" x14ac:dyDescent="0.25">
      <c r="A142" s="239" t="s">
        <v>139</v>
      </c>
      <c r="B142" s="151"/>
      <c r="C142" s="152"/>
      <c r="D142" s="152"/>
      <c r="E142" s="153" t="s">
        <v>3</v>
      </c>
      <c r="F142" s="428">
        <f>F143+F144</f>
        <v>12.6</v>
      </c>
      <c r="G142" s="164">
        <f>G143+G144</f>
        <v>2.6</v>
      </c>
      <c r="H142" s="409">
        <v>0</v>
      </c>
      <c r="I142" s="165">
        <v>0</v>
      </c>
      <c r="J142" s="166">
        <f>G142+I142</f>
        <v>2.6</v>
      </c>
      <c r="K142" s="167">
        <v>0</v>
      </c>
      <c r="L142" s="168">
        <v>4.5179999999999998</v>
      </c>
      <c r="M142" s="79">
        <f>K142+L142</f>
        <v>4.5179999999999998</v>
      </c>
      <c r="N142" s="81"/>
      <c r="O142" s="82"/>
      <c r="P142" s="82"/>
      <c r="Q142" s="83"/>
      <c r="R142" s="84"/>
      <c r="S142" s="548" t="s">
        <v>133</v>
      </c>
      <c r="T142" s="548" t="s">
        <v>140</v>
      </c>
      <c r="U142" s="548"/>
      <c r="V142" s="85">
        <v>57.854981899999999</v>
      </c>
      <c r="W142" s="86">
        <v>108.3742046</v>
      </c>
      <c r="X142" s="548" t="s">
        <v>131</v>
      </c>
      <c r="AC142" s="49"/>
      <c r="AD142" s="50"/>
      <c r="AE142" s="51"/>
      <c r="AF142" s="52">
        <v>1</v>
      </c>
      <c r="AG142" s="49"/>
      <c r="AH142" s="50"/>
      <c r="AI142" s="53"/>
      <c r="AJ142" s="52">
        <f>F142</f>
        <v>12.6</v>
      </c>
    </row>
    <row r="143" spans="1:36" x14ac:dyDescent="0.2">
      <c r="A143" s="240" t="s">
        <v>12</v>
      </c>
      <c r="B143" s="73"/>
      <c r="C143" s="74"/>
      <c r="D143" s="74"/>
      <c r="E143" s="75"/>
      <c r="F143" s="192">
        <v>6.3</v>
      </c>
      <c r="G143" s="112">
        <v>0</v>
      </c>
      <c r="H143" s="406"/>
      <c r="I143" s="89"/>
      <c r="J143" s="90"/>
      <c r="K143" s="90"/>
      <c r="L143" s="91"/>
      <c r="M143" s="92"/>
      <c r="N143" s="93">
        <f>J142</f>
        <v>2.6</v>
      </c>
      <c r="O143" s="94">
        <f>N143/F143*100</f>
        <v>41.269841269841272</v>
      </c>
      <c r="P143" s="95">
        <f>IF(G142&gt;(F143*1.05),0,(F143*1.05)-G142)</f>
        <v>4.0150000000000006</v>
      </c>
      <c r="Q143" s="95">
        <f>IF(N143&gt;(F143*1.05),0,(F143*1.05)-N143)</f>
        <v>4.0150000000000006</v>
      </c>
      <c r="R143" s="96">
        <f>IF(N143&gt;(1.05*F143),0,(F143*1.05)-N143)</f>
        <v>4.0150000000000006</v>
      </c>
      <c r="S143" s="549"/>
      <c r="T143" s="549"/>
      <c r="U143" s="549"/>
      <c r="V143" s="97"/>
      <c r="W143" s="98"/>
      <c r="X143" s="549"/>
      <c r="AC143" s="49"/>
      <c r="AD143" s="50"/>
      <c r="AE143" s="51"/>
      <c r="AF143" s="52"/>
      <c r="AG143" s="49"/>
      <c r="AH143" s="50"/>
      <c r="AI143" s="53"/>
      <c r="AJ143" s="52"/>
    </row>
    <row r="144" spans="1:36" x14ac:dyDescent="0.25">
      <c r="A144" s="197" t="s">
        <v>9</v>
      </c>
      <c r="B144" s="73"/>
      <c r="C144" s="74"/>
      <c r="D144" s="74"/>
      <c r="E144" s="75"/>
      <c r="F144" s="192">
        <v>6.3</v>
      </c>
      <c r="G144" s="373">
        <v>2.6</v>
      </c>
      <c r="H144" s="413"/>
      <c r="I144" s="101"/>
      <c r="J144" s="102"/>
      <c r="K144" s="103"/>
      <c r="L144" s="103"/>
      <c r="M144" s="103"/>
      <c r="N144" s="104"/>
      <c r="O144" s="105"/>
      <c r="P144" s="105"/>
      <c r="Q144" s="83"/>
      <c r="R144" s="84"/>
      <c r="S144" s="550"/>
      <c r="T144" s="550"/>
      <c r="U144" s="550"/>
      <c r="V144" s="106"/>
      <c r="W144" s="107"/>
      <c r="X144" s="550"/>
      <c r="AC144" s="49"/>
      <c r="AD144" s="50"/>
      <c r="AE144" s="51"/>
      <c r="AF144" s="52"/>
      <c r="AG144" s="49"/>
      <c r="AH144" s="50"/>
      <c r="AI144" s="53"/>
      <c r="AJ144" s="52"/>
    </row>
    <row r="145" spans="1:36" s="502" customFormat="1" x14ac:dyDescent="0.2">
      <c r="A145" s="139" t="s">
        <v>56</v>
      </c>
      <c r="B145" s="140" t="s">
        <v>40</v>
      </c>
      <c r="C145" s="140" t="s">
        <v>40</v>
      </c>
      <c r="D145" s="140" t="s">
        <v>40</v>
      </c>
      <c r="E145" s="140" t="s">
        <v>40</v>
      </c>
      <c r="F145" s="141"/>
      <c r="G145" s="141"/>
      <c r="H145" s="402" t="s">
        <v>138</v>
      </c>
      <c r="I145" s="143" t="s">
        <v>40</v>
      </c>
      <c r="J145" s="142"/>
      <c r="K145" s="142"/>
      <c r="L145" s="142"/>
      <c r="M145" s="142"/>
      <c r="N145" s="142"/>
      <c r="O145" s="144"/>
      <c r="P145" s="144"/>
      <c r="Q145" s="145"/>
      <c r="R145" s="145"/>
      <c r="S145" s="148"/>
      <c r="T145" s="147"/>
      <c r="U145" s="148"/>
      <c r="V145" s="149"/>
      <c r="W145" s="150"/>
      <c r="X145" s="72"/>
      <c r="Y145" s="60"/>
      <c r="Z145" s="60"/>
      <c r="AA145" s="60"/>
      <c r="AB145" s="60"/>
      <c r="AC145" s="49"/>
      <c r="AD145" s="50"/>
      <c r="AE145" s="51"/>
      <c r="AF145" s="52"/>
      <c r="AG145" s="49"/>
      <c r="AH145" s="50"/>
      <c r="AI145" s="53"/>
      <c r="AJ145" s="52"/>
    </row>
    <row r="146" spans="1:36" ht="14.25" customHeight="1" x14ac:dyDescent="0.25">
      <c r="A146" s="235" t="s">
        <v>141</v>
      </c>
      <c r="B146" s="151"/>
      <c r="C146" s="152"/>
      <c r="D146" s="152"/>
      <c r="E146" s="153" t="s">
        <v>63</v>
      </c>
      <c r="F146" s="408">
        <f>F147+F148</f>
        <v>4.3</v>
      </c>
      <c r="G146" s="164">
        <f>G147+G148</f>
        <v>1</v>
      </c>
      <c r="H146" s="409">
        <v>0.16400000000000001</v>
      </c>
      <c r="I146" s="165">
        <v>0.17899999999999999</v>
      </c>
      <c r="J146" s="166">
        <f>G146+I146</f>
        <v>1.179</v>
      </c>
      <c r="K146" s="167">
        <v>2.0419999999999998</v>
      </c>
      <c r="L146" s="168">
        <v>0</v>
      </c>
      <c r="M146" s="79">
        <f>K146+L146</f>
        <v>2.0419999999999998</v>
      </c>
      <c r="N146" s="81"/>
      <c r="O146" s="82"/>
      <c r="P146" s="82"/>
      <c r="Q146" s="83"/>
      <c r="R146" s="84"/>
      <c r="S146" s="548" t="s">
        <v>133</v>
      </c>
      <c r="T146" s="548" t="s">
        <v>142</v>
      </c>
      <c r="U146" s="548"/>
      <c r="V146" s="85">
        <v>57.948250799999997</v>
      </c>
      <c r="W146" s="86">
        <v>108.47737309999999</v>
      </c>
      <c r="X146" s="548" t="s">
        <v>131</v>
      </c>
      <c r="AC146" s="49"/>
      <c r="AD146" s="50"/>
      <c r="AE146" s="51"/>
      <c r="AF146" s="52">
        <v>1</v>
      </c>
      <c r="AG146" s="49"/>
      <c r="AH146" s="50"/>
      <c r="AI146" s="53"/>
      <c r="AJ146" s="52">
        <f>F146</f>
        <v>4.3</v>
      </c>
    </row>
    <row r="147" spans="1:36" x14ac:dyDescent="0.2">
      <c r="A147" s="197" t="s">
        <v>12</v>
      </c>
      <c r="B147" s="73"/>
      <c r="C147" s="74"/>
      <c r="D147" s="74"/>
      <c r="E147" s="75"/>
      <c r="F147" s="192">
        <v>2.5</v>
      </c>
      <c r="G147" s="376">
        <v>0.8</v>
      </c>
      <c r="H147" s="406"/>
      <c r="I147" s="89"/>
      <c r="J147" s="90"/>
      <c r="K147" s="90"/>
      <c r="L147" s="91"/>
      <c r="M147" s="92"/>
      <c r="N147" s="93">
        <f>J146</f>
        <v>1.179</v>
      </c>
      <c r="O147" s="94">
        <f>N147/F147*100</f>
        <v>47.160000000000004</v>
      </c>
      <c r="P147" s="95">
        <f>IF(G146&gt;(F147*1.05),0,(F147*1.05)-G146)</f>
        <v>1.625</v>
      </c>
      <c r="Q147" s="95">
        <f>IF(N147&gt;(F147*1.05),0,(F147*1.05)-N147)</f>
        <v>1.446</v>
      </c>
      <c r="R147" s="96">
        <f>IF(N147&gt;(1.05*F147),0,(F147*1.05)-N147)</f>
        <v>1.446</v>
      </c>
      <c r="S147" s="549"/>
      <c r="T147" s="549"/>
      <c r="U147" s="549"/>
      <c r="V147" s="97"/>
      <c r="W147" s="98"/>
      <c r="X147" s="549"/>
      <c r="AC147" s="49"/>
      <c r="AD147" s="50"/>
      <c r="AE147" s="51"/>
      <c r="AF147" s="52"/>
      <c r="AG147" s="49"/>
      <c r="AH147" s="50"/>
      <c r="AI147" s="53"/>
      <c r="AJ147" s="52"/>
    </row>
    <row r="148" spans="1:36" x14ac:dyDescent="0.2">
      <c r="A148" s="197" t="s">
        <v>9</v>
      </c>
      <c r="B148" s="73"/>
      <c r="C148" s="74"/>
      <c r="D148" s="74"/>
      <c r="E148" s="75"/>
      <c r="F148" s="192">
        <v>1.8</v>
      </c>
      <c r="G148" s="376">
        <v>0.2</v>
      </c>
      <c r="H148" s="413"/>
      <c r="I148" s="101"/>
      <c r="J148" s="102"/>
      <c r="K148" s="103"/>
      <c r="L148" s="103"/>
      <c r="M148" s="103"/>
      <c r="N148" s="104"/>
      <c r="O148" s="105"/>
      <c r="P148" s="105"/>
      <c r="Q148" s="83"/>
      <c r="R148" s="84"/>
      <c r="S148" s="550"/>
      <c r="T148" s="550"/>
      <c r="U148" s="550"/>
      <c r="V148" s="106"/>
      <c r="W148" s="107"/>
      <c r="X148" s="550"/>
      <c r="AC148" s="49"/>
      <c r="AD148" s="50"/>
      <c r="AE148" s="51"/>
      <c r="AF148" s="52"/>
      <c r="AG148" s="49"/>
      <c r="AH148" s="50"/>
      <c r="AI148" s="53"/>
      <c r="AJ148" s="52"/>
    </row>
    <row r="149" spans="1:36" s="502" customFormat="1" x14ac:dyDescent="0.2">
      <c r="A149" s="139" t="s">
        <v>56</v>
      </c>
      <c r="B149" s="140" t="s">
        <v>40</v>
      </c>
      <c r="C149" s="140" t="s">
        <v>40</v>
      </c>
      <c r="D149" s="140" t="s">
        <v>40</v>
      </c>
      <c r="E149" s="140" t="s">
        <v>40</v>
      </c>
      <c r="F149" s="141"/>
      <c r="G149" s="141"/>
      <c r="H149" s="402" t="s">
        <v>138</v>
      </c>
      <c r="I149" s="143" t="s">
        <v>40</v>
      </c>
      <c r="J149" s="142"/>
      <c r="K149" s="142"/>
      <c r="L149" s="142"/>
      <c r="M149" s="142"/>
      <c r="N149" s="142"/>
      <c r="O149" s="144"/>
      <c r="P149" s="144"/>
      <c r="Q149" s="145"/>
      <c r="R149" s="145"/>
      <c r="S149" s="148"/>
      <c r="T149" s="147"/>
      <c r="U149" s="148"/>
      <c r="V149" s="149"/>
      <c r="W149" s="150"/>
      <c r="X149" s="72"/>
      <c r="Y149" s="60"/>
      <c r="Z149" s="60"/>
      <c r="AA149" s="60"/>
      <c r="AB149" s="60"/>
      <c r="AC149" s="49"/>
      <c r="AD149" s="50"/>
      <c r="AE149" s="51"/>
      <c r="AF149" s="52"/>
      <c r="AG149" s="49"/>
      <c r="AH149" s="50"/>
      <c r="AI149" s="53"/>
      <c r="AJ149" s="52"/>
    </row>
    <row r="150" spans="1:36" ht="14.25" customHeight="1" x14ac:dyDescent="0.25">
      <c r="A150" s="197" t="s">
        <v>143</v>
      </c>
      <c r="B150" s="151"/>
      <c r="C150" s="152"/>
      <c r="D150" s="152"/>
      <c r="E150" s="153" t="s">
        <v>63</v>
      </c>
      <c r="F150" s="408">
        <f>F151+F152</f>
        <v>2</v>
      </c>
      <c r="G150" s="164">
        <f>G151+G152</f>
        <v>0.30000000000000004</v>
      </c>
      <c r="H150" s="409">
        <v>0</v>
      </c>
      <c r="I150" s="165">
        <v>0</v>
      </c>
      <c r="J150" s="166">
        <f>G150+I150</f>
        <v>0.30000000000000004</v>
      </c>
      <c r="K150" s="167">
        <v>1.0860000000000001</v>
      </c>
      <c r="L150" s="168">
        <v>0</v>
      </c>
      <c r="M150" s="79">
        <f>K150+L150</f>
        <v>1.0860000000000001</v>
      </c>
      <c r="N150" s="81"/>
      <c r="O150" s="82"/>
      <c r="P150" s="82"/>
      <c r="Q150" s="83"/>
      <c r="R150" s="84"/>
      <c r="S150" s="548" t="s">
        <v>133</v>
      </c>
      <c r="T150" s="548" t="s">
        <v>144</v>
      </c>
      <c r="U150" s="548"/>
      <c r="V150" s="85">
        <v>58.134425700000001</v>
      </c>
      <c r="W150" s="86">
        <v>108.85502820000001</v>
      </c>
      <c r="X150" s="548" t="s">
        <v>131</v>
      </c>
      <c r="AC150" s="49"/>
      <c r="AD150" s="50"/>
      <c r="AE150" s="51"/>
      <c r="AF150" s="52">
        <v>1</v>
      </c>
      <c r="AG150" s="49"/>
      <c r="AH150" s="50"/>
      <c r="AI150" s="53"/>
      <c r="AJ150" s="52">
        <f>F150</f>
        <v>2</v>
      </c>
    </row>
    <row r="151" spans="1:36" x14ac:dyDescent="0.25">
      <c r="A151" s="197" t="s">
        <v>12</v>
      </c>
      <c r="B151" s="73"/>
      <c r="C151" s="74"/>
      <c r="D151" s="74"/>
      <c r="E151" s="75"/>
      <c r="F151" s="192">
        <v>1</v>
      </c>
      <c r="G151" s="373">
        <v>0.1</v>
      </c>
      <c r="H151" s="406"/>
      <c r="I151" s="89"/>
      <c r="J151" s="90"/>
      <c r="K151" s="90"/>
      <c r="L151" s="91"/>
      <c r="M151" s="92"/>
      <c r="N151" s="93">
        <f>J150</f>
        <v>0.30000000000000004</v>
      </c>
      <c r="O151" s="94">
        <f>N151/F151*100</f>
        <v>30.000000000000004</v>
      </c>
      <c r="P151" s="95">
        <f>IF(G150&gt;(F151*1.05),0,(F151*1.05)-G150)</f>
        <v>0.75</v>
      </c>
      <c r="Q151" s="95">
        <f>IF(N151&gt;(F151*1.05),0,(F151*1.05)-N151)</f>
        <v>0.75</v>
      </c>
      <c r="R151" s="96">
        <f>IF(N151&gt;(1.05*F151),0,(F151*1.05)-N151)</f>
        <v>0.75</v>
      </c>
      <c r="S151" s="549"/>
      <c r="T151" s="549"/>
      <c r="U151" s="549"/>
      <c r="V151" s="97"/>
      <c r="W151" s="98"/>
      <c r="X151" s="549"/>
      <c r="AC151" s="49"/>
      <c r="AD151" s="50"/>
      <c r="AE151" s="51"/>
      <c r="AF151" s="52"/>
      <c r="AG151" s="49"/>
      <c r="AH151" s="50"/>
      <c r="AI151" s="53"/>
      <c r="AJ151" s="52"/>
    </row>
    <row r="152" spans="1:36" x14ac:dyDescent="0.25">
      <c r="A152" s="197" t="s">
        <v>9</v>
      </c>
      <c r="B152" s="73"/>
      <c r="C152" s="74"/>
      <c r="D152" s="74"/>
      <c r="E152" s="75"/>
      <c r="F152" s="192">
        <v>1</v>
      </c>
      <c r="G152" s="373">
        <v>0.2</v>
      </c>
      <c r="H152" s="413"/>
      <c r="I152" s="101"/>
      <c r="J152" s="102"/>
      <c r="K152" s="103"/>
      <c r="L152" s="103"/>
      <c r="M152" s="103"/>
      <c r="N152" s="104"/>
      <c r="O152" s="105"/>
      <c r="P152" s="105"/>
      <c r="Q152" s="83"/>
      <c r="R152" s="84"/>
      <c r="S152" s="550"/>
      <c r="T152" s="550"/>
      <c r="U152" s="550"/>
      <c r="V152" s="106"/>
      <c r="W152" s="107"/>
      <c r="X152" s="550"/>
      <c r="AC152" s="49"/>
      <c r="AD152" s="50"/>
      <c r="AE152" s="51"/>
      <c r="AF152" s="52"/>
      <c r="AG152" s="49"/>
      <c r="AH152" s="50"/>
      <c r="AI152" s="53"/>
      <c r="AJ152" s="52"/>
    </row>
    <row r="153" spans="1:36" s="502" customFormat="1" x14ac:dyDescent="0.2">
      <c r="A153" s="139" t="s">
        <v>56</v>
      </c>
      <c r="B153" s="140" t="s">
        <v>40</v>
      </c>
      <c r="C153" s="140" t="s">
        <v>40</v>
      </c>
      <c r="D153" s="140" t="s">
        <v>40</v>
      </c>
      <c r="E153" s="140" t="s">
        <v>40</v>
      </c>
      <c r="F153" s="141"/>
      <c r="G153" s="141"/>
      <c r="H153" s="402" t="s">
        <v>138</v>
      </c>
      <c r="I153" s="143" t="s">
        <v>40</v>
      </c>
      <c r="J153" s="142"/>
      <c r="K153" s="142"/>
      <c r="L153" s="142"/>
      <c r="M153" s="142"/>
      <c r="N153" s="142"/>
      <c r="O153" s="144"/>
      <c r="P153" s="144"/>
      <c r="Q153" s="145"/>
      <c r="R153" s="145"/>
      <c r="S153" s="148"/>
      <c r="T153" s="147"/>
      <c r="U153" s="148"/>
      <c r="V153" s="149"/>
      <c r="W153" s="150"/>
      <c r="X153" s="72"/>
      <c r="Y153" s="60"/>
      <c r="Z153" s="60"/>
      <c r="AA153" s="60"/>
      <c r="AB153" s="60"/>
      <c r="AC153" s="49"/>
      <c r="AD153" s="50"/>
      <c r="AE153" s="51"/>
      <c r="AF153" s="52"/>
      <c r="AG153" s="49"/>
      <c r="AH153" s="50"/>
      <c r="AI153" s="53"/>
      <c r="AJ153" s="52"/>
    </row>
    <row r="154" spans="1:36" ht="14.25" customHeight="1" x14ac:dyDescent="0.25">
      <c r="A154" s="197" t="s">
        <v>145</v>
      </c>
      <c r="B154" s="151"/>
      <c r="C154" s="152"/>
      <c r="D154" s="152"/>
      <c r="E154" s="153" t="s">
        <v>63</v>
      </c>
      <c r="F154" s="192">
        <f>F155</f>
        <v>0.4</v>
      </c>
      <c r="G154" s="373">
        <f>G155</f>
        <v>0.1</v>
      </c>
      <c r="H154" s="409">
        <v>0</v>
      </c>
      <c r="I154" s="165">
        <v>0</v>
      </c>
      <c r="J154" s="166">
        <f>G154+I154</f>
        <v>0.1</v>
      </c>
      <c r="K154" s="167">
        <v>0.113</v>
      </c>
      <c r="L154" s="168">
        <v>0</v>
      </c>
      <c r="M154" s="79">
        <f>K154+L154</f>
        <v>0.113</v>
      </c>
      <c r="N154" s="81"/>
      <c r="O154" s="82"/>
      <c r="P154" s="82"/>
      <c r="Q154" s="83"/>
      <c r="R154" s="84"/>
      <c r="S154" s="544" t="s">
        <v>133</v>
      </c>
      <c r="T154" s="544" t="s">
        <v>146</v>
      </c>
      <c r="U154" s="544"/>
      <c r="V154" s="154" t="s">
        <v>147</v>
      </c>
      <c r="W154" s="155" t="s">
        <v>148</v>
      </c>
      <c r="X154" s="548" t="s">
        <v>131</v>
      </c>
      <c r="AC154" s="49"/>
      <c r="AD154" s="50"/>
      <c r="AE154" s="51"/>
      <c r="AF154" s="52">
        <v>1</v>
      </c>
      <c r="AG154" s="49"/>
      <c r="AH154" s="50"/>
      <c r="AI154" s="53"/>
      <c r="AJ154" s="52">
        <f>F154</f>
        <v>0.4</v>
      </c>
    </row>
    <row r="155" spans="1:36" x14ac:dyDescent="0.25">
      <c r="A155" s="197" t="s">
        <v>12</v>
      </c>
      <c r="B155" s="73"/>
      <c r="C155" s="74"/>
      <c r="D155" s="74"/>
      <c r="E155" s="75"/>
      <c r="F155" s="192">
        <v>0.4</v>
      </c>
      <c r="G155" s="373">
        <v>0.1</v>
      </c>
      <c r="H155" s="406"/>
      <c r="I155" s="89"/>
      <c r="J155" s="90"/>
      <c r="K155" s="90"/>
      <c r="L155" s="91"/>
      <c r="M155" s="92"/>
      <c r="N155" s="93">
        <f>J154</f>
        <v>0.1</v>
      </c>
      <c r="O155" s="94">
        <f>N155/F155*100</f>
        <v>25</v>
      </c>
      <c r="P155" s="95">
        <f>IF(G154&gt;(F155*1.05),0,(F155*1.05)-G154)</f>
        <v>0.32000000000000006</v>
      </c>
      <c r="Q155" s="95">
        <f>IF(N155&gt;(F155*1.05),0,(F155*1.05)-N155)</f>
        <v>0.32000000000000006</v>
      </c>
      <c r="R155" s="96">
        <f>IF(N155&gt;(1.05*F155),0,(F155*1.05)-N155)</f>
        <v>0.32000000000000006</v>
      </c>
      <c r="S155" s="545"/>
      <c r="T155" s="545"/>
      <c r="U155" s="545"/>
      <c r="V155" s="156"/>
      <c r="W155" s="157"/>
      <c r="X155" s="550"/>
      <c r="AC155" s="49"/>
      <c r="AD155" s="50"/>
      <c r="AE155" s="51"/>
      <c r="AF155" s="52"/>
      <c r="AG155" s="49"/>
      <c r="AH155" s="50"/>
      <c r="AI155" s="53"/>
      <c r="AJ155" s="52"/>
    </row>
    <row r="156" spans="1:36" s="502" customFormat="1" x14ac:dyDescent="0.2">
      <c r="A156" s="139" t="s">
        <v>56</v>
      </c>
      <c r="B156" s="140" t="s">
        <v>40</v>
      </c>
      <c r="C156" s="140" t="s">
        <v>40</v>
      </c>
      <c r="D156" s="140" t="s">
        <v>40</v>
      </c>
      <c r="E156" s="140" t="s">
        <v>40</v>
      </c>
      <c r="F156" s="141"/>
      <c r="G156" s="141"/>
      <c r="H156" s="402" t="s">
        <v>138</v>
      </c>
      <c r="I156" s="143" t="s">
        <v>40</v>
      </c>
      <c r="J156" s="142"/>
      <c r="K156" s="142"/>
      <c r="L156" s="142"/>
      <c r="M156" s="142"/>
      <c r="N156" s="142"/>
      <c r="O156" s="144"/>
      <c r="P156" s="144"/>
      <c r="Q156" s="145"/>
      <c r="R156" s="145"/>
      <c r="S156" s="148"/>
      <c r="T156" s="147"/>
      <c r="U156" s="148"/>
      <c r="V156" s="149"/>
      <c r="W156" s="150"/>
      <c r="X156" s="72"/>
      <c r="Y156" s="60"/>
      <c r="Z156" s="60"/>
      <c r="AA156" s="60"/>
      <c r="AB156" s="60"/>
      <c r="AC156" s="49"/>
      <c r="AD156" s="50"/>
      <c r="AE156" s="51"/>
      <c r="AF156" s="52"/>
      <c r="AG156" s="49"/>
      <c r="AH156" s="50"/>
      <c r="AI156" s="53"/>
      <c r="AJ156" s="52"/>
    </row>
    <row r="157" spans="1:36" s="502" customFormat="1" ht="14.25" customHeight="1" x14ac:dyDescent="0.25">
      <c r="A157" s="197" t="s">
        <v>149</v>
      </c>
      <c r="B157" s="151"/>
      <c r="C157" s="152"/>
      <c r="D157" s="152"/>
      <c r="E157" s="153" t="s">
        <v>63</v>
      </c>
      <c r="F157" s="408">
        <f>F158+F159</f>
        <v>8</v>
      </c>
      <c r="G157" s="164">
        <f>G158+G159</f>
        <v>0.30000000000000004</v>
      </c>
      <c r="H157" s="409">
        <v>1.5000000000000013E-2</v>
      </c>
      <c r="I157" s="165">
        <v>1.5000000000000013E-2</v>
      </c>
      <c r="J157" s="166">
        <f>G157+I157</f>
        <v>0.31500000000000006</v>
      </c>
      <c r="K157" s="167">
        <v>1.1499999999999999</v>
      </c>
      <c r="L157" s="168">
        <v>0</v>
      </c>
      <c r="M157" s="79">
        <f>K157+L157</f>
        <v>1.1499999999999999</v>
      </c>
      <c r="N157" s="81"/>
      <c r="O157" s="82"/>
      <c r="P157" s="82"/>
      <c r="Q157" s="83"/>
      <c r="R157" s="84"/>
      <c r="S157" s="548" t="s">
        <v>133</v>
      </c>
      <c r="T157" s="548" t="s">
        <v>150</v>
      </c>
      <c r="U157" s="548"/>
      <c r="V157" s="85">
        <v>58.208479699999998</v>
      </c>
      <c r="W157" s="86">
        <v>108.96763799999999</v>
      </c>
      <c r="X157" s="548"/>
      <c r="Y157" s="60"/>
      <c r="Z157" s="60"/>
      <c r="AA157" s="60"/>
      <c r="AB157" s="60"/>
      <c r="AC157" s="49"/>
      <c r="AD157" s="50"/>
      <c r="AE157" s="51"/>
      <c r="AF157" s="52">
        <v>1</v>
      </c>
      <c r="AG157" s="49"/>
      <c r="AH157" s="50"/>
      <c r="AI157" s="53"/>
      <c r="AJ157" s="52">
        <f>F157</f>
        <v>8</v>
      </c>
    </row>
    <row r="158" spans="1:36" x14ac:dyDescent="0.25">
      <c r="A158" s="197" t="s">
        <v>12</v>
      </c>
      <c r="B158" s="73"/>
      <c r="C158" s="74"/>
      <c r="D158" s="74"/>
      <c r="E158" s="75"/>
      <c r="F158" s="192">
        <v>4</v>
      </c>
      <c r="G158" s="373">
        <v>0.1</v>
      </c>
      <c r="H158" s="406"/>
      <c r="I158" s="89"/>
      <c r="J158" s="90"/>
      <c r="K158" s="90"/>
      <c r="L158" s="91"/>
      <c r="M158" s="92"/>
      <c r="N158" s="93">
        <f>J157</f>
        <v>0.31500000000000006</v>
      </c>
      <c r="O158" s="94">
        <f>N158/F158*100</f>
        <v>7.8750000000000018</v>
      </c>
      <c r="P158" s="95">
        <f>IF(G157&gt;(F158*1.05),0,(F158*1.05)-G157)</f>
        <v>3.9000000000000004</v>
      </c>
      <c r="Q158" s="95">
        <f>IF(N158&gt;(F158*1.05),0,(F158*1.05)-N158)</f>
        <v>3.8850000000000002</v>
      </c>
      <c r="R158" s="96">
        <f>IF(N158&gt;(1.05*F158),0,(F158*1.05)-N158)</f>
        <v>3.8850000000000002</v>
      </c>
      <c r="S158" s="549"/>
      <c r="T158" s="549"/>
      <c r="U158" s="549"/>
      <c r="V158" s="97"/>
      <c r="W158" s="98"/>
      <c r="X158" s="549"/>
      <c r="AC158" s="49"/>
      <c r="AD158" s="50"/>
      <c r="AE158" s="51"/>
      <c r="AF158" s="52"/>
      <c r="AG158" s="49"/>
      <c r="AH158" s="50"/>
      <c r="AI158" s="53"/>
      <c r="AJ158" s="52"/>
    </row>
    <row r="159" spans="1:36" x14ac:dyDescent="0.25">
      <c r="A159" s="197" t="s">
        <v>9</v>
      </c>
      <c r="B159" s="73"/>
      <c r="C159" s="74"/>
      <c r="D159" s="74"/>
      <c r="E159" s="75"/>
      <c r="F159" s="192">
        <v>4</v>
      </c>
      <c r="G159" s="373">
        <v>0.2</v>
      </c>
      <c r="H159" s="413"/>
      <c r="I159" s="101"/>
      <c r="J159" s="102"/>
      <c r="K159" s="103"/>
      <c r="L159" s="103"/>
      <c r="M159" s="103"/>
      <c r="N159" s="104"/>
      <c r="O159" s="105"/>
      <c r="P159" s="105"/>
      <c r="Q159" s="83"/>
      <c r="R159" s="84"/>
      <c r="S159" s="550"/>
      <c r="T159" s="550"/>
      <c r="U159" s="550"/>
      <c r="V159" s="106"/>
      <c r="W159" s="107"/>
      <c r="X159" s="550"/>
      <c r="AC159" s="49"/>
      <c r="AD159" s="50"/>
      <c r="AE159" s="51"/>
      <c r="AF159" s="52"/>
      <c r="AG159" s="49"/>
      <c r="AH159" s="50"/>
      <c r="AI159" s="53"/>
      <c r="AJ159" s="52"/>
    </row>
    <row r="160" spans="1:36" s="502" customFormat="1" x14ac:dyDescent="0.2">
      <c r="A160" s="61" t="s">
        <v>116</v>
      </c>
      <c r="B160" s="62" t="s">
        <v>40</v>
      </c>
      <c r="C160" s="62" t="s">
        <v>40</v>
      </c>
      <c r="D160" s="62" t="s">
        <v>40</v>
      </c>
      <c r="E160" s="62" t="s">
        <v>40</v>
      </c>
      <c r="F160" s="62" t="s">
        <v>40</v>
      </c>
      <c r="G160" s="369"/>
      <c r="H160" s="407"/>
      <c r="I160" s="64" t="s">
        <v>40</v>
      </c>
      <c r="J160" s="63"/>
      <c r="K160" s="63"/>
      <c r="L160" s="63"/>
      <c r="M160" s="63"/>
      <c r="N160" s="63"/>
      <c r="O160" s="65"/>
      <c r="P160" s="65"/>
      <c r="Q160" s="66"/>
      <c r="R160" s="66"/>
      <c r="S160" s="69"/>
      <c r="T160" s="68"/>
      <c r="U160" s="69"/>
      <c r="V160" s="70"/>
      <c r="W160" s="71"/>
      <c r="X160" s="72"/>
      <c r="Y160" s="60"/>
      <c r="Z160" s="60"/>
      <c r="AA160" s="60"/>
      <c r="AB160" s="60"/>
      <c r="AC160" s="49"/>
      <c r="AD160" s="50"/>
      <c r="AE160" s="51"/>
      <c r="AF160" s="52"/>
      <c r="AG160" s="49"/>
      <c r="AH160" s="50"/>
      <c r="AI160" s="53"/>
      <c r="AJ160" s="52"/>
    </row>
    <row r="161" spans="1:36" s="502" customFormat="1" ht="12.75" customHeight="1" x14ac:dyDescent="0.25">
      <c r="A161" s="241" t="s">
        <v>253</v>
      </c>
      <c r="B161" s="73"/>
      <c r="C161" s="109" t="s">
        <v>254</v>
      </c>
      <c r="D161" s="74"/>
      <c r="E161" s="75"/>
      <c r="F161" s="408">
        <f>F162+F163</f>
        <v>126</v>
      </c>
      <c r="G161" s="164">
        <f>G162+G163</f>
        <v>42.3</v>
      </c>
      <c r="H161" s="409">
        <v>0</v>
      </c>
      <c r="I161" s="165">
        <v>0.33600000000000008</v>
      </c>
      <c r="J161" s="166">
        <f>G161+I161</f>
        <v>42.635999999999996</v>
      </c>
      <c r="K161" s="167">
        <v>1.595</v>
      </c>
      <c r="L161" s="168">
        <v>23.879000000000001</v>
      </c>
      <c r="M161" s="79">
        <f>K161+L161</f>
        <v>25.474</v>
      </c>
      <c r="N161" s="81"/>
      <c r="O161" s="82"/>
      <c r="P161" s="82"/>
      <c r="Q161" s="83"/>
      <c r="R161" s="84"/>
      <c r="S161" s="548" t="s">
        <v>255</v>
      </c>
      <c r="T161" s="548" t="s">
        <v>256</v>
      </c>
      <c r="U161" s="548"/>
      <c r="V161" s="85">
        <v>56.160907000000002</v>
      </c>
      <c r="W161" s="86">
        <v>107.4539924</v>
      </c>
      <c r="X161" s="548"/>
      <c r="Y161" s="60"/>
      <c r="Z161" s="60"/>
      <c r="AA161" s="60"/>
      <c r="AB161" s="60"/>
      <c r="AC161" s="49"/>
      <c r="AD161" s="50">
        <v>1</v>
      </c>
      <c r="AE161" s="51"/>
      <c r="AF161" s="52"/>
      <c r="AG161" s="49"/>
      <c r="AH161" s="50">
        <f>F161</f>
        <v>126</v>
      </c>
      <c r="AI161" s="53"/>
      <c r="AJ161" s="52"/>
    </row>
    <row r="162" spans="1:36" x14ac:dyDescent="0.2">
      <c r="A162" s="110" t="s">
        <v>251</v>
      </c>
      <c r="B162" s="73"/>
      <c r="C162" s="74"/>
      <c r="D162" s="74"/>
      <c r="E162" s="75"/>
      <c r="F162" s="192">
        <v>63</v>
      </c>
      <c r="G162" s="376">
        <v>21.4</v>
      </c>
      <c r="H162" s="406"/>
      <c r="I162" s="89"/>
      <c r="J162" s="90"/>
      <c r="K162" s="90"/>
      <c r="L162" s="91"/>
      <c r="M162" s="92"/>
      <c r="N162" s="93">
        <f>J161</f>
        <v>42.635999999999996</v>
      </c>
      <c r="O162" s="94">
        <f>N162/F162*100</f>
        <v>67.67619047619047</v>
      </c>
      <c r="P162" s="95">
        <f>IF(G161&gt;(F162*1.05),0,(F162*1.05)-G161)</f>
        <v>23.850000000000009</v>
      </c>
      <c r="Q162" s="95">
        <f>IF(N162&gt;(F162*1.05),0,(F162*1.05)-N162)</f>
        <v>23.51400000000001</v>
      </c>
      <c r="R162" s="96">
        <f>IF(N162&gt;(1.05*F162),0,(F162*1.05)-N162)</f>
        <v>23.51400000000001</v>
      </c>
      <c r="S162" s="549"/>
      <c r="T162" s="549"/>
      <c r="U162" s="549"/>
      <c r="V162" s="97"/>
      <c r="W162" s="98"/>
      <c r="X162" s="549"/>
      <c r="AC162" s="49"/>
      <c r="AD162" s="50"/>
      <c r="AE162" s="51"/>
      <c r="AF162" s="52"/>
      <c r="AG162" s="49"/>
      <c r="AH162" s="50"/>
      <c r="AI162" s="53"/>
      <c r="AJ162" s="52"/>
    </row>
    <row r="163" spans="1:36" x14ac:dyDescent="0.2">
      <c r="A163" s="110" t="s">
        <v>252</v>
      </c>
      <c r="B163" s="73"/>
      <c r="C163" s="74"/>
      <c r="D163" s="74"/>
      <c r="E163" s="75"/>
      <c r="F163" s="192">
        <v>63</v>
      </c>
      <c r="G163" s="376">
        <v>20.9</v>
      </c>
      <c r="H163" s="413"/>
      <c r="I163" s="101"/>
      <c r="J163" s="102"/>
      <c r="K163" s="103"/>
      <c r="L163" s="103"/>
      <c r="M163" s="103"/>
      <c r="N163" s="104"/>
      <c r="O163" s="105"/>
      <c r="P163" s="105"/>
      <c r="Q163" s="83"/>
      <c r="R163" s="84"/>
      <c r="S163" s="550"/>
      <c r="T163" s="550"/>
      <c r="U163" s="550"/>
      <c r="V163" s="106"/>
      <c r="W163" s="107"/>
      <c r="X163" s="550"/>
      <c r="AC163" s="49"/>
      <c r="AD163" s="50"/>
      <c r="AE163" s="51"/>
      <c r="AF163" s="52"/>
      <c r="AG163" s="49"/>
      <c r="AH163" s="50"/>
      <c r="AI163" s="53"/>
      <c r="AJ163" s="52"/>
    </row>
    <row r="164" spans="1:36" s="502" customFormat="1" x14ac:dyDescent="0.2">
      <c r="A164" s="61"/>
      <c r="B164" s="62" t="s">
        <v>40</v>
      </c>
      <c r="C164" s="62" t="s">
        <v>40</v>
      </c>
      <c r="D164" s="62" t="s">
        <v>40</v>
      </c>
      <c r="E164" s="62" t="s">
        <v>40</v>
      </c>
      <c r="F164" s="62" t="s">
        <v>40</v>
      </c>
      <c r="G164" s="369"/>
      <c r="H164" s="407"/>
      <c r="I164" s="64" t="s">
        <v>40</v>
      </c>
      <c r="J164" s="63"/>
      <c r="K164" s="63"/>
      <c r="L164" s="63"/>
      <c r="M164" s="63"/>
      <c r="N164" s="63"/>
      <c r="O164" s="65"/>
      <c r="P164" s="65"/>
      <c r="Q164" s="66"/>
      <c r="R164" s="66"/>
      <c r="S164" s="69"/>
      <c r="T164" s="68"/>
      <c r="U164" s="69"/>
      <c r="V164" s="70"/>
      <c r="W164" s="71"/>
      <c r="X164" s="72"/>
      <c r="Y164" s="60"/>
      <c r="Z164" s="60"/>
      <c r="AA164" s="60"/>
      <c r="AB164" s="60"/>
      <c r="AC164" s="49"/>
      <c r="AD164" s="50"/>
      <c r="AE164" s="51"/>
      <c r="AF164" s="52"/>
      <c r="AG164" s="49"/>
      <c r="AH164" s="50"/>
      <c r="AI164" s="53"/>
      <c r="AJ164" s="52"/>
    </row>
    <row r="165" spans="1:36" s="502" customFormat="1" ht="12.75" customHeight="1" x14ac:dyDescent="0.25">
      <c r="A165" s="242" t="s">
        <v>253</v>
      </c>
      <c r="B165" s="73"/>
      <c r="C165" s="74"/>
      <c r="D165" s="74"/>
      <c r="E165" s="75"/>
      <c r="F165" s="408">
        <f>F166+F167</f>
        <v>32</v>
      </c>
      <c r="G165" s="164">
        <f>G166+G167</f>
        <v>16.2</v>
      </c>
      <c r="H165" s="409">
        <v>0.33600000000000008</v>
      </c>
      <c r="I165" s="165">
        <v>0.33600000000000008</v>
      </c>
      <c r="J165" s="166">
        <f>G165+I165</f>
        <v>16.535999999999998</v>
      </c>
      <c r="K165" s="167">
        <v>0</v>
      </c>
      <c r="L165" s="168">
        <v>0</v>
      </c>
      <c r="M165" s="79">
        <f>K165+L165</f>
        <v>0</v>
      </c>
      <c r="N165" s="81"/>
      <c r="O165" s="82"/>
      <c r="P165" s="82"/>
      <c r="Q165" s="83"/>
      <c r="R165" s="84"/>
      <c r="S165" s="548" t="s">
        <v>255</v>
      </c>
      <c r="T165" s="548" t="s">
        <v>256</v>
      </c>
      <c r="U165" s="548"/>
      <c r="V165" s="85">
        <v>56.160907000000002</v>
      </c>
      <c r="W165" s="86">
        <v>107.4539924</v>
      </c>
      <c r="X165" s="548"/>
      <c r="Y165" s="60"/>
      <c r="Z165" s="60"/>
      <c r="AA165" s="60"/>
      <c r="AB165" s="60"/>
      <c r="AC165" s="49"/>
      <c r="AD165" s="50"/>
      <c r="AE165" s="51"/>
      <c r="AF165" s="52"/>
      <c r="AG165" s="49"/>
      <c r="AH165" s="50"/>
      <c r="AI165" s="53"/>
      <c r="AJ165" s="52"/>
    </row>
    <row r="166" spans="1:36" x14ac:dyDescent="0.2">
      <c r="A166" s="429" t="s">
        <v>12</v>
      </c>
      <c r="B166" s="73"/>
      <c r="C166" s="74"/>
      <c r="D166" s="74"/>
      <c r="E166" s="75"/>
      <c r="F166" s="192">
        <v>16</v>
      </c>
      <c r="G166" s="376">
        <v>8.1999999999999993</v>
      </c>
      <c r="H166" s="406"/>
      <c r="I166" s="89"/>
      <c r="J166" s="90"/>
      <c r="K166" s="90"/>
      <c r="L166" s="91"/>
      <c r="M166" s="92"/>
      <c r="N166" s="93">
        <f>J165</f>
        <v>16.535999999999998</v>
      </c>
      <c r="O166" s="94">
        <f>N166/F166*100</f>
        <v>103.34999999999998</v>
      </c>
      <c r="P166" s="95">
        <f>IF(G165&gt;(F166*1.05),0,(F166*1.05)-G165)</f>
        <v>0.60000000000000142</v>
      </c>
      <c r="Q166" s="95">
        <f>IF(N166&gt;(F166*1.05),0,(F166*1.05)-N166)</f>
        <v>0.2640000000000029</v>
      </c>
      <c r="R166" s="96">
        <f>IF(N166&gt;(1.05*F166),0,(F166*1.05)-N166)</f>
        <v>0.2640000000000029</v>
      </c>
      <c r="S166" s="549"/>
      <c r="T166" s="549"/>
      <c r="U166" s="549"/>
      <c r="V166" s="97"/>
      <c r="W166" s="98"/>
      <c r="X166" s="549"/>
      <c r="AC166" s="49"/>
      <c r="AD166" s="50"/>
      <c r="AE166" s="51"/>
      <c r="AF166" s="52"/>
      <c r="AG166" s="49"/>
      <c r="AH166" s="50"/>
      <c r="AI166" s="53"/>
      <c r="AJ166" s="52"/>
    </row>
    <row r="167" spans="1:36" x14ac:dyDescent="0.2">
      <c r="A167" s="429" t="s">
        <v>9</v>
      </c>
      <c r="B167" s="73"/>
      <c r="C167" s="74"/>
      <c r="D167" s="74"/>
      <c r="E167" s="75"/>
      <c r="F167" s="192">
        <v>16</v>
      </c>
      <c r="G167" s="376">
        <v>8</v>
      </c>
      <c r="H167" s="413"/>
      <c r="I167" s="101"/>
      <c r="J167" s="102"/>
      <c r="K167" s="103"/>
      <c r="L167" s="103"/>
      <c r="M167" s="103"/>
      <c r="N167" s="104"/>
      <c r="O167" s="105"/>
      <c r="P167" s="105"/>
      <c r="Q167" s="83"/>
      <c r="R167" s="84"/>
      <c r="S167" s="550"/>
      <c r="T167" s="550"/>
      <c r="U167" s="550"/>
      <c r="V167" s="106"/>
      <c r="W167" s="107"/>
      <c r="X167" s="550"/>
      <c r="AC167" s="49"/>
      <c r="AD167" s="50"/>
      <c r="AE167" s="51"/>
      <c r="AF167" s="52"/>
      <c r="AG167" s="49"/>
      <c r="AH167" s="50"/>
      <c r="AI167" s="53"/>
      <c r="AJ167" s="52"/>
    </row>
    <row r="168" spans="1:36" s="502" customFormat="1" x14ac:dyDescent="0.2">
      <c r="A168" s="139" t="s">
        <v>56</v>
      </c>
      <c r="B168" s="140" t="s">
        <v>40</v>
      </c>
      <c r="C168" s="140" t="s">
        <v>40</v>
      </c>
      <c r="D168" s="140" t="s">
        <v>40</v>
      </c>
      <c r="E168" s="140" t="s">
        <v>40</v>
      </c>
      <c r="F168" s="141"/>
      <c r="G168" s="141"/>
      <c r="H168" s="402" t="s">
        <v>257</v>
      </c>
      <c r="I168" s="143" t="s">
        <v>40</v>
      </c>
      <c r="J168" s="142"/>
      <c r="K168" s="142"/>
      <c r="L168" s="142"/>
      <c r="M168" s="142"/>
      <c r="N168" s="142"/>
      <c r="O168" s="144"/>
      <c r="P168" s="144"/>
      <c r="Q168" s="145"/>
      <c r="R168" s="145"/>
      <c r="S168" s="148"/>
      <c r="T168" s="147"/>
      <c r="U168" s="148"/>
      <c r="V168" s="149"/>
      <c r="W168" s="150"/>
      <c r="X168" s="72"/>
      <c r="Y168" s="60"/>
      <c r="Z168" s="60"/>
      <c r="AA168" s="60"/>
      <c r="AB168" s="60"/>
      <c r="AC168" s="49"/>
      <c r="AD168" s="50"/>
      <c r="AE168" s="51"/>
      <c r="AF168" s="52"/>
      <c r="AG168" s="49"/>
      <c r="AH168" s="50"/>
      <c r="AI168" s="53"/>
      <c r="AJ168" s="52"/>
    </row>
    <row r="169" spans="1:36" s="502" customFormat="1" ht="14.25" customHeight="1" x14ac:dyDescent="0.25">
      <c r="A169" s="163" t="s">
        <v>258</v>
      </c>
      <c r="B169" s="151"/>
      <c r="C169" s="152"/>
      <c r="D169" s="152"/>
      <c r="E169" s="153" t="s">
        <v>63</v>
      </c>
      <c r="F169" s="408">
        <f>F170+F171</f>
        <v>12.6</v>
      </c>
      <c r="G169" s="164">
        <f>G170+G171</f>
        <v>4.7</v>
      </c>
      <c r="H169" s="409">
        <v>0</v>
      </c>
      <c r="I169" s="165">
        <v>0</v>
      </c>
      <c r="J169" s="166">
        <f>G169+I169</f>
        <v>4.7</v>
      </c>
      <c r="K169" s="167">
        <v>0</v>
      </c>
      <c r="L169" s="168">
        <v>4.8810000000000002</v>
      </c>
      <c r="M169" s="79">
        <f>K169+L169</f>
        <v>4.8810000000000002</v>
      </c>
      <c r="N169" s="81"/>
      <c r="O169" s="82"/>
      <c r="P169" s="82"/>
      <c r="Q169" s="83"/>
      <c r="R169" s="84"/>
      <c r="S169" s="548" t="s">
        <v>255</v>
      </c>
      <c r="T169" s="548" t="s">
        <v>259</v>
      </c>
      <c r="U169" s="548"/>
      <c r="V169" s="85">
        <v>56.266232000000002</v>
      </c>
      <c r="W169" s="86">
        <v>107.58103800000001</v>
      </c>
      <c r="X169" s="548"/>
      <c r="Y169" s="60"/>
      <c r="Z169" s="60"/>
      <c r="AA169" s="60"/>
      <c r="AB169" s="60"/>
      <c r="AC169" s="49"/>
      <c r="AD169" s="50"/>
      <c r="AE169" s="51"/>
      <c r="AF169" s="52">
        <v>1</v>
      </c>
      <c r="AG169" s="49"/>
      <c r="AH169" s="50"/>
      <c r="AI169" s="53"/>
      <c r="AJ169" s="52">
        <f>F169</f>
        <v>12.6</v>
      </c>
    </row>
    <row r="170" spans="1:36" x14ac:dyDescent="0.2">
      <c r="A170" s="163" t="s">
        <v>12</v>
      </c>
      <c r="B170" s="73"/>
      <c r="C170" s="74"/>
      <c r="D170" s="74"/>
      <c r="E170" s="75"/>
      <c r="F170" s="170">
        <v>6.3</v>
      </c>
      <c r="G170" s="224">
        <v>1.8</v>
      </c>
      <c r="H170" s="406"/>
      <c r="I170" s="89"/>
      <c r="J170" s="90"/>
      <c r="K170" s="90"/>
      <c r="L170" s="91"/>
      <c r="M170" s="92"/>
      <c r="N170" s="93">
        <f>J169</f>
        <v>4.7</v>
      </c>
      <c r="O170" s="94">
        <f>N170/F170*100</f>
        <v>74.603174603174608</v>
      </c>
      <c r="P170" s="95">
        <f>IF(G169&gt;(F170*1.05),0,(F170*1.05)-G169)</f>
        <v>1.915</v>
      </c>
      <c r="Q170" s="95">
        <f>IF(N170&gt;(F170*1.05),0,(F170*1.05)-N170)</f>
        <v>1.915</v>
      </c>
      <c r="R170" s="96">
        <f>IF(N170&gt;(1.05*F170),0,(F170*1.05)-N170)</f>
        <v>1.915</v>
      </c>
      <c r="S170" s="549"/>
      <c r="T170" s="549"/>
      <c r="U170" s="549"/>
      <c r="V170" s="97"/>
      <c r="W170" s="98"/>
      <c r="X170" s="549"/>
      <c r="AC170" s="49"/>
      <c r="AD170" s="50"/>
      <c r="AE170" s="51"/>
      <c r="AF170" s="52"/>
      <c r="AG170" s="49"/>
      <c r="AH170" s="50"/>
      <c r="AI170" s="53"/>
      <c r="AJ170" s="52"/>
    </row>
    <row r="171" spans="1:36" x14ac:dyDescent="0.2">
      <c r="A171" s="163" t="s">
        <v>9</v>
      </c>
      <c r="B171" s="73"/>
      <c r="C171" s="74"/>
      <c r="D171" s="74"/>
      <c r="E171" s="75"/>
      <c r="F171" s="170">
        <v>6.3</v>
      </c>
      <c r="G171" s="224">
        <v>2.9</v>
      </c>
      <c r="H171" s="413"/>
      <c r="I171" s="101"/>
      <c r="J171" s="102"/>
      <c r="K171" s="103"/>
      <c r="L171" s="103"/>
      <c r="M171" s="103"/>
      <c r="N171" s="104"/>
      <c r="O171" s="105"/>
      <c r="P171" s="105"/>
      <c r="Q171" s="83"/>
      <c r="R171" s="84"/>
      <c r="S171" s="550"/>
      <c r="T171" s="550"/>
      <c r="U171" s="550"/>
      <c r="V171" s="106"/>
      <c r="W171" s="107"/>
      <c r="X171" s="550"/>
      <c r="AC171" s="49"/>
      <c r="AD171" s="50"/>
      <c r="AE171" s="51"/>
      <c r="AF171" s="52"/>
      <c r="AG171" s="49"/>
      <c r="AH171" s="50"/>
      <c r="AI171" s="53"/>
      <c r="AJ171" s="52"/>
    </row>
    <row r="172" spans="1:36" s="502" customFormat="1" x14ac:dyDescent="0.2">
      <c r="A172" s="139" t="s">
        <v>56</v>
      </c>
      <c r="B172" s="140" t="s">
        <v>40</v>
      </c>
      <c r="C172" s="140" t="s">
        <v>40</v>
      </c>
      <c r="D172" s="140" t="s">
        <v>40</v>
      </c>
      <c r="E172" s="140" t="s">
        <v>40</v>
      </c>
      <c r="F172" s="141"/>
      <c r="G172" s="141"/>
      <c r="H172" s="402" t="s">
        <v>257</v>
      </c>
      <c r="I172" s="143" t="s">
        <v>40</v>
      </c>
      <c r="J172" s="142"/>
      <c r="K172" s="142"/>
      <c r="L172" s="142"/>
      <c r="M172" s="142"/>
      <c r="N172" s="142"/>
      <c r="O172" s="144"/>
      <c r="P172" s="144"/>
      <c r="Q172" s="145"/>
      <c r="R172" s="145"/>
      <c r="S172" s="148"/>
      <c r="T172" s="147"/>
      <c r="U172" s="148"/>
      <c r="V172" s="149"/>
      <c r="W172" s="150"/>
      <c r="X172" s="72"/>
      <c r="Y172" s="60"/>
      <c r="Z172" s="60"/>
      <c r="AA172" s="60"/>
      <c r="AB172" s="60"/>
      <c r="AC172" s="49"/>
      <c r="AD172" s="50"/>
      <c r="AE172" s="51"/>
      <c r="AF172" s="52"/>
      <c r="AG172" s="49"/>
      <c r="AH172" s="50"/>
      <c r="AI172" s="53"/>
      <c r="AJ172" s="52"/>
    </row>
    <row r="173" spans="1:36" ht="14.25" customHeight="1" x14ac:dyDescent="0.25">
      <c r="A173" s="163" t="s">
        <v>260</v>
      </c>
      <c r="B173" s="151"/>
      <c r="C173" s="152"/>
      <c r="D173" s="152"/>
      <c r="E173" s="153" t="s">
        <v>63</v>
      </c>
      <c r="F173" s="408">
        <f>F174+F175</f>
        <v>8</v>
      </c>
      <c r="G173" s="164">
        <f>G174+G175</f>
        <v>0.6</v>
      </c>
      <c r="H173" s="409">
        <v>0</v>
      </c>
      <c r="I173" s="165">
        <v>0</v>
      </c>
      <c r="J173" s="166">
        <f>G173+I173</f>
        <v>0.6</v>
      </c>
      <c r="K173" s="167">
        <v>0.6</v>
      </c>
      <c r="L173" s="168">
        <v>1.5</v>
      </c>
      <c r="M173" s="79">
        <f>K173+L173</f>
        <v>2.1</v>
      </c>
      <c r="N173" s="81"/>
      <c r="O173" s="82"/>
      <c r="P173" s="82"/>
      <c r="Q173" s="83"/>
      <c r="R173" s="84"/>
      <c r="S173" s="548" t="s">
        <v>255</v>
      </c>
      <c r="T173" s="548" t="s">
        <v>261</v>
      </c>
      <c r="U173" s="548"/>
      <c r="V173" s="85">
        <v>56.3539812</v>
      </c>
      <c r="W173" s="86">
        <v>107.1106911</v>
      </c>
      <c r="X173" s="548"/>
      <c r="AC173" s="49"/>
      <c r="AD173" s="50"/>
      <c r="AE173" s="51"/>
      <c r="AF173" s="52">
        <v>1</v>
      </c>
      <c r="AG173" s="49"/>
      <c r="AH173" s="50"/>
      <c r="AI173" s="53"/>
      <c r="AJ173" s="52">
        <f>F173</f>
        <v>8</v>
      </c>
    </row>
    <row r="174" spans="1:36" x14ac:dyDescent="0.25">
      <c r="A174" s="163" t="s">
        <v>12</v>
      </c>
      <c r="B174" s="73"/>
      <c r="C174" s="74"/>
      <c r="D174" s="74"/>
      <c r="E174" s="75"/>
      <c r="F174" s="170">
        <v>4</v>
      </c>
      <c r="G174" s="371">
        <v>0.3</v>
      </c>
      <c r="H174" s="406"/>
      <c r="I174" s="89"/>
      <c r="J174" s="90"/>
      <c r="K174" s="90"/>
      <c r="L174" s="91"/>
      <c r="M174" s="92"/>
      <c r="N174" s="93">
        <f>J173</f>
        <v>0.6</v>
      </c>
      <c r="O174" s="94">
        <f>N174/F174*100</f>
        <v>15</v>
      </c>
      <c r="P174" s="95">
        <f>IF(G173&gt;(F174*1.05),0,(F174*1.05)-G173)</f>
        <v>3.6</v>
      </c>
      <c r="Q174" s="95">
        <f>IF(N174&gt;(F174*1.05),0,(F174*1.05)-N174)</f>
        <v>3.6</v>
      </c>
      <c r="R174" s="96">
        <f>IF(N174&gt;(1.05*F174),0,(F174*1.05)-N174)</f>
        <v>3.6</v>
      </c>
      <c r="S174" s="549"/>
      <c r="T174" s="549"/>
      <c r="U174" s="549"/>
      <c r="V174" s="97"/>
      <c r="W174" s="98"/>
      <c r="X174" s="549"/>
      <c r="AC174" s="49"/>
      <c r="AD174" s="50"/>
      <c r="AE174" s="51"/>
      <c r="AF174" s="52"/>
      <c r="AG174" s="49"/>
      <c r="AH174" s="50"/>
      <c r="AI174" s="53"/>
      <c r="AJ174" s="52"/>
    </row>
    <row r="175" spans="1:36" x14ac:dyDescent="0.25">
      <c r="A175" s="163" t="s">
        <v>9</v>
      </c>
      <c r="B175" s="73"/>
      <c r="C175" s="74"/>
      <c r="D175" s="74"/>
      <c r="E175" s="75"/>
      <c r="F175" s="170">
        <v>4</v>
      </c>
      <c r="G175" s="371">
        <v>0.3</v>
      </c>
      <c r="H175" s="413"/>
      <c r="I175" s="101"/>
      <c r="J175" s="102"/>
      <c r="K175" s="103"/>
      <c r="L175" s="103"/>
      <c r="M175" s="103"/>
      <c r="N175" s="104"/>
      <c r="O175" s="105"/>
      <c r="P175" s="105"/>
      <c r="Q175" s="83"/>
      <c r="R175" s="84"/>
      <c r="S175" s="550"/>
      <c r="T175" s="550"/>
      <c r="U175" s="550"/>
      <c r="V175" s="106"/>
      <c r="W175" s="107"/>
      <c r="X175" s="550"/>
      <c r="AC175" s="49"/>
      <c r="AD175" s="50"/>
      <c r="AE175" s="51"/>
      <c r="AF175" s="52"/>
      <c r="AG175" s="49"/>
      <c r="AH175" s="50"/>
      <c r="AI175" s="53"/>
      <c r="AJ175" s="52"/>
    </row>
    <row r="176" spans="1:36" s="502" customFormat="1" x14ac:dyDescent="0.2">
      <c r="A176" s="139" t="s">
        <v>56</v>
      </c>
      <c r="B176" s="140" t="s">
        <v>40</v>
      </c>
      <c r="C176" s="140" t="s">
        <v>40</v>
      </c>
      <c r="D176" s="140" t="s">
        <v>40</v>
      </c>
      <c r="E176" s="140" t="s">
        <v>40</v>
      </c>
      <c r="F176" s="141"/>
      <c r="G176" s="141"/>
      <c r="H176" s="402" t="s">
        <v>257</v>
      </c>
      <c r="I176" s="143" t="s">
        <v>40</v>
      </c>
      <c r="J176" s="142"/>
      <c r="K176" s="142"/>
      <c r="L176" s="142"/>
      <c r="M176" s="142"/>
      <c r="N176" s="142"/>
      <c r="O176" s="144"/>
      <c r="P176" s="144"/>
      <c r="Q176" s="145"/>
      <c r="R176" s="145"/>
      <c r="S176" s="148"/>
      <c r="T176" s="147"/>
      <c r="U176" s="148"/>
      <c r="V176" s="149"/>
      <c r="W176" s="150"/>
      <c r="X176" s="72"/>
      <c r="Y176" s="60"/>
      <c r="Z176" s="60"/>
      <c r="AA176" s="60"/>
      <c r="AB176" s="60"/>
      <c r="AC176" s="49"/>
      <c r="AD176" s="50"/>
      <c r="AE176" s="51"/>
      <c r="AF176" s="52"/>
      <c r="AG176" s="49"/>
      <c r="AH176" s="50"/>
      <c r="AI176" s="53"/>
      <c r="AJ176" s="52"/>
    </row>
    <row r="177" spans="1:36" s="502" customFormat="1" ht="14.25" customHeight="1" x14ac:dyDescent="0.25">
      <c r="A177" s="163" t="s">
        <v>262</v>
      </c>
      <c r="B177" s="151"/>
      <c r="C177" s="152"/>
      <c r="D177" s="152"/>
      <c r="E177" s="153" t="s">
        <v>63</v>
      </c>
      <c r="F177" s="408">
        <f>F178+F179</f>
        <v>20</v>
      </c>
      <c r="G177" s="164">
        <f>G178+G179</f>
        <v>1.5</v>
      </c>
      <c r="H177" s="409">
        <v>0</v>
      </c>
      <c r="I177" s="165">
        <v>0</v>
      </c>
      <c r="J177" s="166">
        <f>G177+I177</f>
        <v>1.5</v>
      </c>
      <c r="K177" s="167">
        <v>0.63800000000000001</v>
      </c>
      <c r="L177" s="168">
        <v>1.4</v>
      </c>
      <c r="M177" s="79">
        <f>K177+L177</f>
        <v>2.0379999999999998</v>
      </c>
      <c r="N177" s="81"/>
      <c r="O177" s="82"/>
      <c r="P177" s="82"/>
      <c r="Q177" s="83"/>
      <c r="R177" s="84"/>
      <c r="S177" s="548" t="s">
        <v>255</v>
      </c>
      <c r="T177" s="548" t="s">
        <v>259</v>
      </c>
      <c r="U177" s="548"/>
      <c r="V177" s="85">
        <v>55.979417099999999</v>
      </c>
      <c r="W177" s="86">
        <v>107.5710869</v>
      </c>
      <c r="X177" s="548"/>
      <c r="Y177" s="60"/>
      <c r="Z177" s="60"/>
      <c r="AA177" s="60"/>
      <c r="AB177" s="60"/>
      <c r="AC177" s="49"/>
      <c r="AD177" s="50"/>
      <c r="AE177" s="51"/>
      <c r="AF177" s="52">
        <v>1</v>
      </c>
      <c r="AG177" s="49"/>
      <c r="AH177" s="50"/>
      <c r="AI177" s="53"/>
      <c r="AJ177" s="52">
        <f>F177</f>
        <v>20</v>
      </c>
    </row>
    <row r="178" spans="1:36" x14ac:dyDescent="0.2">
      <c r="A178" s="163" t="s">
        <v>12</v>
      </c>
      <c r="B178" s="73"/>
      <c r="C178" s="74"/>
      <c r="D178" s="74"/>
      <c r="E178" s="75"/>
      <c r="F178" s="170">
        <v>10</v>
      </c>
      <c r="G178" s="224">
        <v>1.5</v>
      </c>
      <c r="H178" s="406"/>
      <c r="I178" s="89"/>
      <c r="J178" s="90"/>
      <c r="K178" s="90"/>
      <c r="L178" s="91"/>
      <c r="M178" s="92"/>
      <c r="N178" s="93">
        <f>J177</f>
        <v>1.5</v>
      </c>
      <c r="O178" s="94">
        <f>N178/F178*100</f>
        <v>15</v>
      </c>
      <c r="P178" s="95">
        <f>IF(G177&gt;(F178*1.05),0,(F178*1.05)-G177)</f>
        <v>9</v>
      </c>
      <c r="Q178" s="95">
        <f>IF(N178&gt;(F178*1.05),0,(F178*1.05)-N178)</f>
        <v>9</v>
      </c>
      <c r="R178" s="96">
        <f>IF(N178&gt;(1.05*F178),0,(F178*1.05)-N178)</f>
        <v>9</v>
      </c>
      <c r="S178" s="549"/>
      <c r="T178" s="549"/>
      <c r="U178" s="549"/>
      <c r="V178" s="97"/>
      <c r="W178" s="98"/>
      <c r="X178" s="549"/>
      <c r="AC178" s="49"/>
      <c r="AD178" s="50"/>
      <c r="AE178" s="51"/>
      <c r="AF178" s="52"/>
      <c r="AG178" s="49"/>
      <c r="AH178" s="50"/>
      <c r="AI178" s="53"/>
      <c r="AJ178" s="52"/>
    </row>
    <row r="179" spans="1:36" x14ac:dyDescent="0.2">
      <c r="A179" s="163" t="s">
        <v>9</v>
      </c>
      <c r="B179" s="73"/>
      <c r="C179" s="74"/>
      <c r="D179" s="74"/>
      <c r="E179" s="75"/>
      <c r="F179" s="170">
        <v>10</v>
      </c>
      <c r="G179" s="224">
        <v>0</v>
      </c>
      <c r="H179" s="413"/>
      <c r="I179" s="101"/>
      <c r="J179" s="102"/>
      <c r="K179" s="103"/>
      <c r="L179" s="103"/>
      <c r="M179" s="103"/>
      <c r="N179" s="104"/>
      <c r="O179" s="105"/>
      <c r="P179" s="105"/>
      <c r="Q179" s="83"/>
      <c r="R179" s="84"/>
      <c r="S179" s="550"/>
      <c r="T179" s="550"/>
      <c r="U179" s="550"/>
      <c r="V179" s="106"/>
      <c r="W179" s="107"/>
      <c r="X179" s="550"/>
      <c r="AC179" s="49"/>
      <c r="AD179" s="50"/>
      <c r="AE179" s="51"/>
      <c r="AF179" s="52"/>
      <c r="AG179" s="49"/>
      <c r="AH179" s="50"/>
      <c r="AI179" s="53"/>
      <c r="AJ179" s="52"/>
    </row>
    <row r="180" spans="1:36" s="502" customFormat="1" x14ac:dyDescent="0.2">
      <c r="A180" s="139"/>
      <c r="B180" s="140" t="s">
        <v>40</v>
      </c>
      <c r="C180" s="140" t="s">
        <v>40</v>
      </c>
      <c r="D180" s="140" t="s">
        <v>40</v>
      </c>
      <c r="E180" s="140" t="s">
        <v>40</v>
      </c>
      <c r="F180" s="141"/>
      <c r="G180" s="141"/>
      <c r="H180" s="402"/>
      <c r="I180" s="143" t="s">
        <v>40</v>
      </c>
      <c r="J180" s="142"/>
      <c r="K180" s="142"/>
      <c r="L180" s="142"/>
      <c r="M180" s="142"/>
      <c r="N180" s="142"/>
      <c r="O180" s="144"/>
      <c r="P180" s="144"/>
      <c r="Q180" s="145"/>
      <c r="R180" s="145"/>
      <c r="S180" s="148"/>
      <c r="T180" s="147"/>
      <c r="U180" s="148"/>
      <c r="V180" s="149"/>
      <c r="W180" s="150"/>
      <c r="X180" s="72"/>
      <c r="Y180" s="60"/>
      <c r="Z180" s="60"/>
      <c r="AA180" s="60"/>
      <c r="AB180" s="60"/>
      <c r="AC180" s="49"/>
      <c r="AD180" s="50"/>
      <c r="AE180" s="51"/>
      <c r="AF180" s="52"/>
      <c r="AG180" s="49"/>
      <c r="AH180" s="50"/>
      <c r="AI180" s="53"/>
      <c r="AJ180" s="52"/>
    </row>
    <row r="181" spans="1:36" ht="14.25" customHeight="1" x14ac:dyDescent="0.25">
      <c r="A181" s="163" t="s">
        <v>263</v>
      </c>
      <c r="B181" s="151"/>
      <c r="C181" s="152"/>
      <c r="D181" s="152"/>
      <c r="E181" s="153" t="s">
        <v>264</v>
      </c>
      <c r="F181" s="408">
        <f>F182</f>
        <v>0.16</v>
      </c>
      <c r="G181" s="430">
        <f>G182</f>
        <v>0.1</v>
      </c>
      <c r="H181" s="409">
        <v>0</v>
      </c>
      <c r="I181" s="165">
        <v>0</v>
      </c>
      <c r="J181" s="166">
        <f>G181+I181</f>
        <v>0.1</v>
      </c>
      <c r="K181" s="167">
        <v>0.12</v>
      </c>
      <c r="L181" s="168">
        <v>0</v>
      </c>
      <c r="M181" s="79">
        <f>K181+L181</f>
        <v>0.12</v>
      </c>
      <c r="N181" s="81"/>
      <c r="O181" s="82"/>
      <c r="P181" s="82"/>
      <c r="Q181" s="83"/>
      <c r="R181" s="84"/>
      <c r="S181" s="544" t="s">
        <v>265</v>
      </c>
      <c r="T181" s="544" t="s">
        <v>266</v>
      </c>
      <c r="U181" s="544"/>
      <c r="V181" s="154">
        <v>55.702451799999999</v>
      </c>
      <c r="W181" s="155">
        <v>107.82317159999999</v>
      </c>
      <c r="X181" s="546"/>
      <c r="AC181" s="49"/>
      <c r="AD181" s="50"/>
      <c r="AE181" s="51"/>
      <c r="AF181" s="52">
        <v>1</v>
      </c>
      <c r="AG181" s="49"/>
      <c r="AH181" s="50"/>
      <c r="AI181" s="53"/>
      <c r="AJ181" s="52">
        <f>F181</f>
        <v>0.16</v>
      </c>
    </row>
    <row r="182" spans="1:36" x14ac:dyDescent="0.25">
      <c r="A182" s="163" t="s">
        <v>12</v>
      </c>
      <c r="B182" s="73"/>
      <c r="C182" s="74"/>
      <c r="D182" s="74"/>
      <c r="E182" s="75"/>
      <c r="F182" s="170">
        <v>0.16</v>
      </c>
      <c r="G182" s="170">
        <v>0.1</v>
      </c>
      <c r="H182" s="406"/>
      <c r="I182" s="89"/>
      <c r="J182" s="90"/>
      <c r="K182" s="90"/>
      <c r="L182" s="91"/>
      <c r="M182" s="92"/>
      <c r="N182" s="93">
        <f>J181</f>
        <v>0.1</v>
      </c>
      <c r="O182" s="94">
        <f>N182/F182*100</f>
        <v>62.5</v>
      </c>
      <c r="P182" s="95">
        <f>IF(G181&gt;(F182*1.05),0,(F182*1.05)-G181)</f>
        <v>6.8000000000000005E-2</v>
      </c>
      <c r="Q182" s="95">
        <f>IF(N182&gt;(F182*1.05),0,(F182*1.05)-N182)</f>
        <v>6.8000000000000005E-2</v>
      </c>
      <c r="R182" s="96">
        <f>IF(N182&gt;(1.05*F182),0,(F182*1.05)-N182)</f>
        <v>6.8000000000000005E-2</v>
      </c>
      <c r="S182" s="545"/>
      <c r="T182" s="545"/>
      <c r="U182" s="545"/>
      <c r="V182" s="156"/>
      <c r="W182" s="157"/>
      <c r="X182" s="547"/>
      <c r="AC182" s="49"/>
      <c r="AD182" s="50"/>
      <c r="AE182" s="51"/>
      <c r="AF182" s="52"/>
      <c r="AG182" s="49"/>
      <c r="AH182" s="50"/>
      <c r="AI182" s="53"/>
      <c r="AJ182" s="52"/>
    </row>
    <row r="183" spans="1:36" s="502" customFormat="1" x14ac:dyDescent="0.2">
      <c r="A183" s="61" t="s">
        <v>116</v>
      </c>
      <c r="B183" s="62" t="s">
        <v>40</v>
      </c>
      <c r="C183" s="62" t="s">
        <v>40</v>
      </c>
      <c r="D183" s="62" t="s">
        <v>40</v>
      </c>
      <c r="E183" s="62" t="s">
        <v>40</v>
      </c>
      <c r="F183" s="62" t="s">
        <v>40</v>
      </c>
      <c r="G183" s="369"/>
      <c r="H183" s="407"/>
      <c r="I183" s="64" t="s">
        <v>40</v>
      </c>
      <c r="J183" s="63"/>
      <c r="K183" s="63"/>
      <c r="L183" s="63"/>
      <c r="M183" s="63"/>
      <c r="N183" s="63"/>
      <c r="O183" s="65"/>
      <c r="P183" s="65"/>
      <c r="Q183" s="66"/>
      <c r="R183" s="66"/>
      <c r="S183" s="69"/>
      <c r="T183" s="68"/>
      <c r="U183" s="69"/>
      <c r="V183" s="70"/>
      <c r="W183" s="71"/>
      <c r="X183" s="72"/>
      <c r="Y183" s="60"/>
      <c r="Z183" s="60"/>
      <c r="AA183" s="60"/>
      <c r="AB183" s="60"/>
      <c r="AC183" s="49"/>
      <c r="AD183" s="50"/>
      <c r="AE183" s="51"/>
      <c r="AF183" s="52"/>
      <c r="AG183" s="49"/>
      <c r="AH183" s="50"/>
      <c r="AI183" s="53"/>
      <c r="AJ183" s="52"/>
    </row>
    <row r="184" spans="1:36" ht="14.25" customHeight="1" x14ac:dyDescent="0.25">
      <c r="A184" s="241" t="s">
        <v>151</v>
      </c>
      <c r="B184" s="73"/>
      <c r="C184" s="109" t="s">
        <v>117</v>
      </c>
      <c r="D184" s="74"/>
      <c r="E184" s="75"/>
      <c r="F184" s="170">
        <f>F185+F186+F187</f>
        <v>70</v>
      </c>
      <c r="G184" s="164">
        <f>G185+G186+G187</f>
        <v>27.3</v>
      </c>
      <c r="H184" s="166">
        <v>0.93550000000000011</v>
      </c>
      <c r="I184" s="166">
        <v>0.93550000000000011</v>
      </c>
      <c r="J184" s="166">
        <f>G184+I184</f>
        <v>28.235500000000002</v>
      </c>
      <c r="K184" s="167">
        <v>37.430999999999997</v>
      </c>
      <c r="L184" s="168">
        <v>9.952</v>
      </c>
      <c r="M184" s="79">
        <f>K184+L184</f>
        <v>47.382999999999996</v>
      </c>
      <c r="N184" s="81"/>
      <c r="O184" s="82"/>
      <c r="P184" s="82"/>
      <c r="Q184" s="83"/>
      <c r="R184" s="84"/>
      <c r="S184" s="548" t="s">
        <v>42</v>
      </c>
      <c r="T184" s="548" t="s">
        <v>152</v>
      </c>
      <c r="U184" s="553"/>
      <c r="V184" s="126">
        <v>55.539170900000002</v>
      </c>
      <c r="W184" s="127">
        <v>101.06245989999999</v>
      </c>
      <c r="X184" s="548"/>
      <c r="AC184" s="49"/>
      <c r="AD184" s="50">
        <v>1</v>
      </c>
      <c r="AE184" s="51"/>
      <c r="AF184" s="52"/>
      <c r="AG184" s="49"/>
      <c r="AH184" s="50">
        <f>F184</f>
        <v>70</v>
      </c>
      <c r="AI184" s="53"/>
      <c r="AJ184" s="52"/>
    </row>
    <row r="185" spans="1:36" x14ac:dyDescent="0.2">
      <c r="A185" s="163" t="s">
        <v>12</v>
      </c>
      <c r="B185" s="73"/>
      <c r="C185" s="74"/>
      <c r="D185" s="74"/>
      <c r="E185" s="75"/>
      <c r="F185" s="170">
        <v>25</v>
      </c>
      <c r="G185" s="224">
        <v>15.9</v>
      </c>
      <c r="H185" s="90"/>
      <c r="I185" s="90"/>
      <c r="J185" s="90"/>
      <c r="K185" s="90"/>
      <c r="L185" s="91"/>
      <c r="M185" s="92"/>
      <c r="N185" s="128">
        <f>J184</f>
        <v>28.235500000000002</v>
      </c>
      <c r="O185" s="129">
        <f>N185/(F185+F186)*100</f>
        <v>62.745555555555555</v>
      </c>
      <c r="P185" s="130">
        <f>IF(G184&gt;((F185+F186)*1.05),0,((F185+F186)*1.05)-G184)</f>
        <v>19.95</v>
      </c>
      <c r="Q185" s="130">
        <f>IF(N185&gt;((F185+F186)*1.05),0,((F185+F186)*1.05)-N185)</f>
        <v>19.014499999999998</v>
      </c>
      <c r="R185" s="130">
        <f>IF(N185&gt;((F185+F186)*1.05),0,((F185+F186)*1.05)-N185)</f>
        <v>19.014499999999998</v>
      </c>
      <c r="S185" s="549"/>
      <c r="T185" s="549"/>
      <c r="U185" s="554"/>
      <c r="V185" s="131"/>
      <c r="W185" s="132"/>
      <c r="X185" s="549"/>
      <c r="AC185" s="49"/>
      <c r="AD185" s="50"/>
      <c r="AE185" s="51"/>
      <c r="AF185" s="52"/>
      <c r="AG185" s="49"/>
      <c r="AH185" s="50"/>
      <c r="AI185" s="53"/>
      <c r="AJ185" s="52"/>
    </row>
    <row r="186" spans="1:36" x14ac:dyDescent="0.2">
      <c r="A186" s="163" t="s">
        <v>9</v>
      </c>
      <c r="B186" s="73"/>
      <c r="C186" s="74"/>
      <c r="D186" s="74"/>
      <c r="E186" s="75"/>
      <c r="F186" s="170">
        <v>20</v>
      </c>
      <c r="G186" s="224">
        <v>11.4</v>
      </c>
      <c r="H186" s="134"/>
      <c r="I186" s="134"/>
      <c r="J186" s="134"/>
      <c r="K186" s="6"/>
      <c r="L186" s="6"/>
      <c r="M186" s="135"/>
      <c r="N186" s="128">
        <f>J184</f>
        <v>28.235500000000002</v>
      </c>
      <c r="O186" s="129">
        <f>N186/(F185+F187)*100</f>
        <v>56.471000000000004</v>
      </c>
      <c r="P186" s="130">
        <f>IF(G184&gt;((F185+F187)*1.05),0,((F185+F187)*1.05)-G184)</f>
        <v>25.2</v>
      </c>
      <c r="Q186" s="130">
        <f>IF(N186&gt;((F185+F187)*1.05),0,((F185+F187)*1.05)-N186)</f>
        <v>24.264499999999998</v>
      </c>
      <c r="R186" s="130">
        <f>IF(N186&gt;((F185+F187)*1.05),0,((F185+F187)*1.05)-N186)</f>
        <v>24.264499999999998</v>
      </c>
      <c r="S186" s="549"/>
      <c r="T186" s="549"/>
      <c r="U186" s="554"/>
      <c r="V186" s="131"/>
      <c r="W186" s="132"/>
      <c r="X186" s="549"/>
      <c r="AC186" s="49"/>
      <c r="AD186" s="50"/>
      <c r="AE186" s="51"/>
      <c r="AF186" s="52"/>
      <c r="AG186" s="49"/>
      <c r="AH186" s="50"/>
      <c r="AI186" s="53"/>
      <c r="AJ186" s="52"/>
    </row>
    <row r="187" spans="1:36" x14ac:dyDescent="0.2">
      <c r="A187" s="163" t="s">
        <v>53</v>
      </c>
      <c r="B187" s="73"/>
      <c r="C187" s="74"/>
      <c r="D187" s="74"/>
      <c r="E187" s="75"/>
      <c r="F187" s="170">
        <v>25</v>
      </c>
      <c r="G187" s="224">
        <v>0</v>
      </c>
      <c r="H187" s="102"/>
      <c r="I187" s="102"/>
      <c r="J187" s="102"/>
      <c r="K187" s="103"/>
      <c r="L187" s="103"/>
      <c r="M187" s="103"/>
      <c r="N187" s="104"/>
      <c r="O187" s="105"/>
      <c r="P187" s="105"/>
      <c r="Q187" s="83"/>
      <c r="R187" s="84"/>
      <c r="S187" s="550"/>
      <c r="T187" s="550"/>
      <c r="U187" s="555"/>
      <c r="V187" s="136"/>
      <c r="W187" s="137"/>
      <c r="X187" s="550"/>
      <c r="AC187" s="49"/>
      <c r="AD187" s="50"/>
      <c r="AE187" s="51"/>
      <c r="AF187" s="52"/>
      <c r="AG187" s="49"/>
      <c r="AH187" s="50"/>
      <c r="AI187" s="53"/>
      <c r="AJ187" s="52"/>
    </row>
    <row r="188" spans="1:36" s="502" customFormat="1" x14ac:dyDescent="0.2">
      <c r="A188" s="139" t="s">
        <v>56</v>
      </c>
      <c r="B188" s="140" t="s">
        <v>40</v>
      </c>
      <c r="C188" s="140" t="s">
        <v>40</v>
      </c>
      <c r="D188" s="140" t="s">
        <v>40</v>
      </c>
      <c r="E188" s="140" t="s">
        <v>40</v>
      </c>
      <c r="F188" s="141"/>
      <c r="G188" s="141"/>
      <c r="H188" s="402" t="s">
        <v>153</v>
      </c>
      <c r="I188" s="143" t="s">
        <v>40</v>
      </c>
      <c r="J188" s="142"/>
      <c r="K188" s="142"/>
      <c r="L188" s="142"/>
      <c r="M188" s="142"/>
      <c r="N188" s="142"/>
      <c r="O188" s="144"/>
      <c r="P188" s="144"/>
      <c r="Q188" s="145"/>
      <c r="R188" s="145"/>
      <c r="S188" s="148"/>
      <c r="T188" s="147"/>
      <c r="U188" s="148"/>
      <c r="V188" s="149"/>
      <c r="W188" s="150"/>
      <c r="X188" s="72"/>
      <c r="Y188" s="60"/>
      <c r="Z188" s="60"/>
      <c r="AA188" s="60"/>
      <c r="AB188" s="60"/>
      <c r="AC188" s="49"/>
      <c r="AD188" s="50"/>
      <c r="AE188" s="51"/>
      <c r="AF188" s="52"/>
      <c r="AG188" s="49"/>
      <c r="AH188" s="50"/>
      <c r="AI188" s="53"/>
      <c r="AJ188" s="52"/>
    </row>
    <row r="189" spans="1:36" ht="14.25" customHeight="1" x14ac:dyDescent="0.25">
      <c r="A189" s="163" t="s">
        <v>154</v>
      </c>
      <c r="B189" s="151"/>
      <c r="C189" s="152"/>
      <c r="D189" s="152"/>
      <c r="E189" s="153" t="s">
        <v>63</v>
      </c>
      <c r="F189" s="408">
        <f>F190+F191</f>
        <v>8</v>
      </c>
      <c r="G189" s="164">
        <f>G190+G191</f>
        <v>1.6</v>
      </c>
      <c r="H189" s="409">
        <v>0.27</v>
      </c>
      <c r="I189" s="165">
        <v>0.28999999999999998</v>
      </c>
      <c r="J189" s="497">
        <f>G189+I189</f>
        <v>1.8900000000000001</v>
      </c>
      <c r="K189" s="167">
        <v>1.8939999999999999</v>
      </c>
      <c r="L189" s="168">
        <v>0</v>
      </c>
      <c r="M189" s="79">
        <f>K189+L189</f>
        <v>1.8939999999999999</v>
      </c>
      <c r="N189" s="81"/>
      <c r="O189" s="82"/>
      <c r="P189" s="82"/>
      <c r="Q189" s="83"/>
      <c r="R189" s="84"/>
      <c r="S189" s="548" t="s">
        <v>42</v>
      </c>
      <c r="T189" s="548" t="s">
        <v>155</v>
      </c>
      <c r="U189" s="548"/>
      <c r="V189" s="85">
        <v>55.428330000000003</v>
      </c>
      <c r="W189" s="86">
        <v>100.91889</v>
      </c>
      <c r="X189" s="548"/>
      <c r="AC189" s="49"/>
      <c r="AD189" s="50"/>
      <c r="AE189" s="51"/>
      <c r="AF189" s="52">
        <v>1</v>
      </c>
      <c r="AG189" s="49"/>
      <c r="AH189" s="50"/>
      <c r="AI189" s="53"/>
      <c r="AJ189" s="52">
        <f>F189</f>
        <v>8</v>
      </c>
    </row>
    <row r="190" spans="1:36" x14ac:dyDescent="0.2">
      <c r="A190" s="163" t="s">
        <v>12</v>
      </c>
      <c r="B190" s="73"/>
      <c r="C190" s="74"/>
      <c r="D190" s="74"/>
      <c r="E190" s="75"/>
      <c r="F190" s="170">
        <v>4</v>
      </c>
      <c r="G190" s="112">
        <v>0</v>
      </c>
      <c r="H190" s="406"/>
      <c r="I190" s="89"/>
      <c r="J190" s="90"/>
      <c r="K190" s="90"/>
      <c r="L190" s="91"/>
      <c r="M190" s="92"/>
      <c r="N190" s="93">
        <f>J189</f>
        <v>1.8900000000000001</v>
      </c>
      <c r="O190" s="94">
        <f>N190/F190*100</f>
        <v>47.25</v>
      </c>
      <c r="P190" s="95">
        <f>IF(G189&gt;(F190*1.05),0,(F190*1.05)-G189)</f>
        <v>2.6</v>
      </c>
      <c r="Q190" s="95">
        <f>IF(N190&gt;(F190*1.05),0,(F190*1.05)-N190)</f>
        <v>2.31</v>
      </c>
      <c r="R190" s="96">
        <f>IF(N190&gt;(1.05*F190),0,(F190*1.05)-N190)</f>
        <v>2.31</v>
      </c>
      <c r="S190" s="549"/>
      <c r="T190" s="549"/>
      <c r="U190" s="549"/>
      <c r="V190" s="97"/>
      <c r="W190" s="98"/>
      <c r="X190" s="549"/>
      <c r="AC190" s="49"/>
      <c r="AD190" s="50"/>
      <c r="AE190" s="51"/>
      <c r="AF190" s="52"/>
      <c r="AG190" s="49"/>
      <c r="AH190" s="50"/>
      <c r="AI190" s="53"/>
      <c r="AJ190" s="52"/>
    </row>
    <row r="191" spans="1:36" x14ac:dyDescent="0.2">
      <c r="A191" s="163" t="s">
        <v>9</v>
      </c>
      <c r="B191" s="73"/>
      <c r="C191" s="74"/>
      <c r="D191" s="74"/>
      <c r="E191" s="75"/>
      <c r="F191" s="170">
        <v>4</v>
      </c>
      <c r="G191" s="224">
        <v>1.6</v>
      </c>
      <c r="H191" s="413"/>
      <c r="I191" s="101"/>
      <c r="J191" s="102"/>
      <c r="K191" s="103"/>
      <c r="L191" s="103"/>
      <c r="M191" s="103"/>
      <c r="N191" s="104"/>
      <c r="O191" s="105"/>
      <c r="P191" s="105"/>
      <c r="Q191" s="83"/>
      <c r="R191" s="84"/>
      <c r="S191" s="550"/>
      <c r="T191" s="550"/>
      <c r="U191" s="550"/>
      <c r="V191" s="106"/>
      <c r="W191" s="107"/>
      <c r="X191" s="550"/>
      <c r="AC191" s="49"/>
      <c r="AD191" s="50"/>
      <c r="AE191" s="51"/>
      <c r="AF191" s="52"/>
      <c r="AG191" s="49"/>
      <c r="AH191" s="50"/>
      <c r="AI191" s="53"/>
      <c r="AJ191" s="52"/>
    </row>
    <row r="192" spans="1:36" s="502" customFormat="1" x14ac:dyDescent="0.2">
      <c r="A192" s="139" t="s">
        <v>56</v>
      </c>
      <c r="B192" s="140" t="s">
        <v>40</v>
      </c>
      <c r="C192" s="140" t="s">
        <v>40</v>
      </c>
      <c r="D192" s="140" t="s">
        <v>40</v>
      </c>
      <c r="E192" s="140" t="s">
        <v>40</v>
      </c>
      <c r="F192" s="141"/>
      <c r="G192" s="141"/>
      <c r="H192" s="402" t="s">
        <v>153</v>
      </c>
      <c r="I192" s="143" t="s">
        <v>40</v>
      </c>
      <c r="J192" s="142"/>
      <c r="K192" s="142"/>
      <c r="L192" s="142"/>
      <c r="M192" s="142"/>
      <c r="N192" s="142"/>
      <c r="O192" s="144"/>
      <c r="P192" s="144"/>
      <c r="Q192" s="145"/>
      <c r="R192" s="145"/>
      <c r="S192" s="148"/>
      <c r="T192" s="147"/>
      <c r="U192" s="148"/>
      <c r="V192" s="149"/>
      <c r="W192" s="150"/>
      <c r="X192" s="72"/>
      <c r="Y192" s="60"/>
      <c r="Z192" s="60"/>
      <c r="AA192" s="60"/>
      <c r="AB192" s="60"/>
      <c r="AC192" s="49"/>
      <c r="AD192" s="50"/>
      <c r="AE192" s="51"/>
      <c r="AF192" s="52"/>
      <c r="AG192" s="49"/>
      <c r="AH192" s="50"/>
      <c r="AI192" s="53"/>
      <c r="AJ192" s="52"/>
    </row>
    <row r="193" spans="1:36" ht="12.75" customHeight="1" x14ac:dyDescent="0.25">
      <c r="A193" s="163" t="s">
        <v>156</v>
      </c>
      <c r="B193" s="151"/>
      <c r="C193" s="152"/>
      <c r="D193" s="152"/>
      <c r="E193" s="153" t="s">
        <v>63</v>
      </c>
      <c r="F193" s="408">
        <f>F194+F195</f>
        <v>4.0999999999999996</v>
      </c>
      <c r="G193" s="164">
        <f>G194+G195</f>
        <v>1.7000000000000002</v>
      </c>
      <c r="H193" s="409">
        <v>9.6000000000000002E-2</v>
      </c>
      <c r="I193" s="409">
        <f>0.096+0.015</f>
        <v>0.111</v>
      </c>
      <c r="J193" s="497">
        <f>G193+I193</f>
        <v>1.8110000000000002</v>
      </c>
      <c r="K193" s="167">
        <v>1.921</v>
      </c>
      <c r="L193" s="168">
        <v>0</v>
      </c>
      <c r="M193" s="79">
        <f>K193+L193</f>
        <v>1.921</v>
      </c>
      <c r="N193" s="81"/>
      <c r="O193" s="82"/>
      <c r="P193" s="82"/>
      <c r="Q193" s="83"/>
      <c r="R193" s="84"/>
      <c r="S193" s="548" t="s">
        <v>42</v>
      </c>
      <c r="T193" s="548" t="s">
        <v>157</v>
      </c>
      <c r="U193" s="548"/>
      <c r="V193" s="85">
        <v>55.747500000000002</v>
      </c>
      <c r="W193" s="86">
        <v>101.73333</v>
      </c>
      <c r="X193" s="548"/>
      <c r="AC193" s="49"/>
      <c r="AD193" s="50"/>
      <c r="AE193" s="51"/>
      <c r="AF193" s="52">
        <v>1</v>
      </c>
      <c r="AG193" s="49"/>
      <c r="AH193" s="50"/>
      <c r="AI193" s="53"/>
      <c r="AJ193" s="52">
        <f>F193</f>
        <v>4.0999999999999996</v>
      </c>
    </row>
    <row r="194" spans="1:36" x14ac:dyDescent="0.25">
      <c r="A194" s="163" t="s">
        <v>12</v>
      </c>
      <c r="B194" s="73"/>
      <c r="C194" s="74"/>
      <c r="D194" s="74"/>
      <c r="E194" s="75"/>
      <c r="F194" s="170">
        <v>2.5</v>
      </c>
      <c r="G194" s="371">
        <v>1.1000000000000001</v>
      </c>
      <c r="H194" s="406"/>
      <c r="I194" s="89"/>
      <c r="J194" s="90"/>
      <c r="K194" s="90"/>
      <c r="L194" s="91"/>
      <c r="M194" s="92"/>
      <c r="N194" s="93">
        <f>J193</f>
        <v>1.8110000000000002</v>
      </c>
      <c r="O194" s="94">
        <f>N194/F194*100</f>
        <v>72.44</v>
      </c>
      <c r="P194" s="95">
        <f>IF(G193&gt;(F194*1.05),0,(F194*1.05)-G193)</f>
        <v>0.92499999999999982</v>
      </c>
      <c r="Q194" s="95">
        <f>IF(N194&gt;(F194*1.05),0,(F194*1.05)-N194)</f>
        <v>0.81399999999999983</v>
      </c>
      <c r="R194" s="96">
        <f>IF(N194&gt;(1.05*F194),0,(F194*1.05)-N194)</f>
        <v>0.81399999999999983</v>
      </c>
      <c r="S194" s="549"/>
      <c r="T194" s="549"/>
      <c r="U194" s="549"/>
      <c r="V194" s="97"/>
      <c r="W194" s="98"/>
      <c r="X194" s="549"/>
      <c r="AC194" s="49"/>
      <c r="AD194" s="50"/>
      <c r="AE194" s="51"/>
      <c r="AF194" s="52"/>
      <c r="AG194" s="49"/>
      <c r="AH194" s="50"/>
      <c r="AI194" s="53"/>
      <c r="AJ194" s="52"/>
    </row>
    <row r="195" spans="1:36" x14ac:dyDescent="0.25">
      <c r="A195" s="163" t="s">
        <v>9</v>
      </c>
      <c r="B195" s="73"/>
      <c r="C195" s="74"/>
      <c r="D195" s="74"/>
      <c r="E195" s="75"/>
      <c r="F195" s="170">
        <v>1.6</v>
      </c>
      <c r="G195" s="371">
        <v>0.6</v>
      </c>
      <c r="H195" s="413"/>
      <c r="I195" s="101"/>
      <c r="J195" s="102"/>
      <c r="K195" s="103"/>
      <c r="L195" s="103"/>
      <c r="M195" s="103"/>
      <c r="N195" s="104"/>
      <c r="O195" s="105"/>
      <c r="P195" s="105"/>
      <c r="Q195" s="83"/>
      <c r="R195" s="84"/>
      <c r="S195" s="550"/>
      <c r="T195" s="550"/>
      <c r="U195" s="550"/>
      <c r="V195" s="106"/>
      <c r="W195" s="107"/>
      <c r="X195" s="550"/>
      <c r="AC195" s="49"/>
      <c r="AD195" s="50"/>
      <c r="AE195" s="51"/>
      <c r="AF195" s="52"/>
      <c r="AG195" s="49"/>
      <c r="AH195" s="50"/>
      <c r="AI195" s="53"/>
      <c r="AJ195" s="52"/>
    </row>
    <row r="196" spans="1:36" s="502" customFormat="1" x14ac:dyDescent="0.2">
      <c r="A196" s="139" t="s">
        <v>56</v>
      </c>
      <c r="B196" s="140" t="s">
        <v>40</v>
      </c>
      <c r="C196" s="140" t="s">
        <v>40</v>
      </c>
      <c r="D196" s="140" t="s">
        <v>40</v>
      </c>
      <c r="E196" s="140" t="s">
        <v>40</v>
      </c>
      <c r="F196" s="141"/>
      <c r="G196" s="141"/>
      <c r="H196" s="402" t="s">
        <v>153</v>
      </c>
      <c r="I196" s="143" t="s">
        <v>40</v>
      </c>
      <c r="J196" s="142"/>
      <c r="K196" s="142"/>
      <c r="L196" s="142"/>
      <c r="M196" s="142"/>
      <c r="N196" s="142"/>
      <c r="O196" s="144"/>
      <c r="P196" s="144"/>
      <c r="Q196" s="145"/>
      <c r="R196" s="145"/>
      <c r="S196" s="148"/>
      <c r="T196" s="147"/>
      <c r="U196" s="148"/>
      <c r="V196" s="149"/>
      <c r="W196" s="150"/>
      <c r="X196" s="72"/>
      <c r="Y196" s="60"/>
      <c r="Z196" s="60"/>
      <c r="AA196" s="60"/>
      <c r="AB196" s="60"/>
      <c r="AC196" s="49"/>
      <c r="AD196" s="50"/>
      <c r="AE196" s="51"/>
      <c r="AF196" s="52"/>
      <c r="AG196" s="49"/>
      <c r="AH196" s="50"/>
      <c r="AI196" s="53"/>
      <c r="AJ196" s="52"/>
    </row>
    <row r="197" spans="1:36" ht="14.25" customHeight="1" x14ac:dyDescent="0.25">
      <c r="A197" s="163" t="s">
        <v>158</v>
      </c>
      <c r="B197" s="151"/>
      <c r="C197" s="152"/>
      <c r="D197" s="152"/>
      <c r="E197" s="153" t="s">
        <v>63</v>
      </c>
      <c r="F197" s="408">
        <f>F198</f>
        <v>1.6</v>
      </c>
      <c r="G197" s="164">
        <f>G198</f>
        <v>0.8</v>
      </c>
      <c r="H197" s="409">
        <v>0</v>
      </c>
      <c r="I197" s="165">
        <v>0</v>
      </c>
      <c r="J197" s="166">
        <f>G197+I197</f>
        <v>0.8</v>
      </c>
      <c r="K197" s="167">
        <v>0</v>
      </c>
      <c r="L197" s="168">
        <v>0.8</v>
      </c>
      <c r="M197" s="79">
        <f>K197+L197</f>
        <v>0.8</v>
      </c>
      <c r="N197" s="81"/>
      <c r="O197" s="82"/>
      <c r="P197" s="82"/>
      <c r="Q197" s="83"/>
      <c r="R197" s="84"/>
      <c r="S197" s="544" t="s">
        <v>42</v>
      </c>
      <c r="T197" s="544" t="s">
        <v>159</v>
      </c>
      <c r="U197" s="544"/>
      <c r="V197" s="154">
        <v>55.335560000000001</v>
      </c>
      <c r="W197" s="155">
        <v>101.15</v>
      </c>
      <c r="X197" s="546"/>
      <c r="AC197" s="49"/>
      <c r="AD197" s="50"/>
      <c r="AE197" s="51"/>
      <c r="AF197" s="52">
        <v>1</v>
      </c>
      <c r="AG197" s="49"/>
      <c r="AH197" s="50"/>
      <c r="AI197" s="53"/>
      <c r="AJ197" s="52">
        <f>F197</f>
        <v>1.6</v>
      </c>
    </row>
    <row r="198" spans="1:36" x14ac:dyDescent="0.25">
      <c r="A198" s="163" t="s">
        <v>12</v>
      </c>
      <c r="B198" s="73"/>
      <c r="C198" s="74"/>
      <c r="D198" s="74"/>
      <c r="E198" s="75"/>
      <c r="F198" s="170">
        <v>1.6</v>
      </c>
      <c r="G198" s="371">
        <v>0.8</v>
      </c>
      <c r="H198" s="406"/>
      <c r="I198" s="89"/>
      <c r="J198" s="90"/>
      <c r="K198" s="90"/>
      <c r="L198" s="91"/>
      <c r="M198" s="92"/>
      <c r="N198" s="93">
        <f>J197</f>
        <v>0.8</v>
      </c>
      <c r="O198" s="94">
        <f>N198/F198*100</f>
        <v>50</v>
      </c>
      <c r="P198" s="95">
        <f>IF(G197&gt;(F198*1.05),0,(F198*1.05)-G197)</f>
        <v>0.88000000000000012</v>
      </c>
      <c r="Q198" s="95">
        <f>IF(N198&gt;(F198*1.05),0,(F198*1.05)-N198)</f>
        <v>0.88000000000000012</v>
      </c>
      <c r="R198" s="96">
        <f>IF(N198&gt;(1.05*F198),0,(F198*1.05)-N198)</f>
        <v>0.88000000000000012</v>
      </c>
      <c r="S198" s="545"/>
      <c r="T198" s="545"/>
      <c r="U198" s="545"/>
      <c r="V198" s="156"/>
      <c r="W198" s="157"/>
      <c r="X198" s="547"/>
      <c r="AC198" s="49"/>
      <c r="AD198" s="50"/>
      <c r="AE198" s="51"/>
      <c r="AF198" s="52"/>
      <c r="AG198" s="49"/>
      <c r="AH198" s="50"/>
      <c r="AI198" s="53"/>
      <c r="AJ198" s="52"/>
    </row>
    <row r="199" spans="1:36" s="502" customFormat="1" x14ac:dyDescent="0.2">
      <c r="A199" s="139" t="s">
        <v>56</v>
      </c>
      <c r="B199" s="140" t="s">
        <v>40</v>
      </c>
      <c r="C199" s="140" t="s">
        <v>40</v>
      </c>
      <c r="D199" s="140" t="s">
        <v>40</v>
      </c>
      <c r="E199" s="140" t="s">
        <v>40</v>
      </c>
      <c r="F199" s="141"/>
      <c r="G199" s="141"/>
      <c r="H199" s="402" t="s">
        <v>153</v>
      </c>
      <c r="I199" s="143" t="s">
        <v>40</v>
      </c>
      <c r="J199" s="142"/>
      <c r="K199" s="142"/>
      <c r="L199" s="142"/>
      <c r="M199" s="142"/>
      <c r="N199" s="142"/>
      <c r="O199" s="144"/>
      <c r="P199" s="144"/>
      <c r="Q199" s="145"/>
      <c r="R199" s="145"/>
      <c r="S199" s="148"/>
      <c r="T199" s="147"/>
      <c r="U199" s="148"/>
      <c r="V199" s="149"/>
      <c r="W199" s="150"/>
      <c r="X199" s="72"/>
      <c r="Y199" s="60"/>
      <c r="Z199" s="60"/>
      <c r="AA199" s="60"/>
      <c r="AB199" s="60"/>
      <c r="AC199" s="49"/>
      <c r="AD199" s="50"/>
      <c r="AE199" s="51"/>
      <c r="AF199" s="52"/>
      <c r="AG199" s="49"/>
      <c r="AH199" s="50"/>
      <c r="AI199" s="53"/>
      <c r="AJ199" s="52"/>
    </row>
    <row r="200" spans="1:36" ht="12.75" customHeight="1" x14ac:dyDescent="0.25">
      <c r="A200" s="163" t="s">
        <v>160</v>
      </c>
      <c r="B200" s="151"/>
      <c r="C200" s="152"/>
      <c r="D200" s="152"/>
      <c r="E200" s="153" t="s">
        <v>63</v>
      </c>
      <c r="F200" s="408">
        <f>F201+F202</f>
        <v>12.6</v>
      </c>
      <c r="G200" s="164">
        <f>G201+G202</f>
        <v>2</v>
      </c>
      <c r="H200" s="409">
        <v>0.15874999999999997</v>
      </c>
      <c r="I200" s="409">
        <v>0.15874999999999997</v>
      </c>
      <c r="J200" s="166">
        <f>G200+I200</f>
        <v>2.1587499999999999</v>
      </c>
      <c r="K200" s="167">
        <v>9.891</v>
      </c>
      <c r="L200" s="168">
        <v>2</v>
      </c>
      <c r="M200" s="79">
        <f>K200+L200</f>
        <v>11.891</v>
      </c>
      <c r="N200" s="81"/>
      <c r="O200" s="82"/>
      <c r="P200" s="82"/>
      <c r="Q200" s="83"/>
      <c r="R200" s="84"/>
      <c r="S200" s="548" t="s">
        <v>42</v>
      </c>
      <c r="T200" s="548" t="s">
        <v>161</v>
      </c>
      <c r="U200" s="548"/>
      <c r="V200" s="85">
        <v>55.672220000000003</v>
      </c>
      <c r="W200" s="86">
        <v>101.74361</v>
      </c>
      <c r="X200" s="548"/>
      <c r="AC200" s="49"/>
      <c r="AD200" s="50"/>
      <c r="AE200" s="51"/>
      <c r="AF200" s="52">
        <v>1</v>
      </c>
      <c r="AG200" s="49"/>
      <c r="AH200" s="50"/>
      <c r="AI200" s="53"/>
      <c r="AJ200" s="52">
        <f>F200</f>
        <v>12.6</v>
      </c>
    </row>
    <row r="201" spans="1:36" x14ac:dyDescent="0.2">
      <c r="A201" s="163" t="s">
        <v>12</v>
      </c>
      <c r="B201" s="73"/>
      <c r="C201" s="74"/>
      <c r="D201" s="74"/>
      <c r="E201" s="75"/>
      <c r="F201" s="170">
        <v>6.3</v>
      </c>
      <c r="G201" s="224">
        <v>0.7</v>
      </c>
      <c r="H201" s="406"/>
      <c r="I201" s="89"/>
      <c r="J201" s="90"/>
      <c r="K201" s="90"/>
      <c r="L201" s="91"/>
      <c r="M201" s="92"/>
      <c r="N201" s="93">
        <f>J200</f>
        <v>2.1587499999999999</v>
      </c>
      <c r="O201" s="94">
        <f>N201/F201*100</f>
        <v>34.265873015873019</v>
      </c>
      <c r="P201" s="95">
        <f>IF(G200&gt;(F201*1.05),0,(F201*1.05)-G200)</f>
        <v>4.6150000000000002</v>
      </c>
      <c r="Q201" s="95">
        <f>IF(N201&gt;(F201*1.05),0,(F201*1.05)-N201)</f>
        <v>4.4562500000000007</v>
      </c>
      <c r="R201" s="96">
        <f>IF(N201&gt;(1.05*F201),0,(F201*1.05)-N201)</f>
        <v>4.4562500000000007</v>
      </c>
      <c r="S201" s="549"/>
      <c r="T201" s="549"/>
      <c r="U201" s="549"/>
      <c r="V201" s="97"/>
      <c r="W201" s="98"/>
      <c r="X201" s="549"/>
      <c r="AC201" s="49"/>
      <c r="AD201" s="50"/>
      <c r="AE201" s="51"/>
      <c r="AF201" s="52"/>
      <c r="AG201" s="49"/>
      <c r="AH201" s="50"/>
      <c r="AI201" s="53"/>
      <c r="AJ201" s="52"/>
    </row>
    <row r="202" spans="1:36" x14ac:dyDescent="0.2">
      <c r="A202" s="163" t="s">
        <v>9</v>
      </c>
      <c r="B202" s="73"/>
      <c r="C202" s="74"/>
      <c r="D202" s="74"/>
      <c r="E202" s="75"/>
      <c r="F202" s="170">
        <v>6.3</v>
      </c>
      <c r="G202" s="224">
        <v>1.3</v>
      </c>
      <c r="H202" s="413"/>
      <c r="I202" s="101"/>
      <c r="J202" s="102"/>
      <c r="K202" s="103"/>
      <c r="L202" s="103"/>
      <c r="M202" s="103"/>
      <c r="N202" s="104"/>
      <c r="O202" s="105"/>
      <c r="P202" s="105"/>
      <c r="Q202" s="83"/>
      <c r="R202" s="84"/>
      <c r="S202" s="550"/>
      <c r="T202" s="550"/>
      <c r="U202" s="550"/>
      <c r="V202" s="106"/>
      <c r="W202" s="107"/>
      <c r="X202" s="550"/>
      <c r="AC202" s="49"/>
      <c r="AD202" s="50"/>
      <c r="AE202" s="51"/>
      <c r="AF202" s="52"/>
      <c r="AG202" s="49"/>
      <c r="AH202" s="50"/>
      <c r="AI202" s="53"/>
      <c r="AJ202" s="52"/>
    </row>
    <row r="203" spans="1:36" s="502" customFormat="1" x14ac:dyDescent="0.2">
      <c r="A203" s="139" t="s">
        <v>56</v>
      </c>
      <c r="B203" s="140" t="s">
        <v>40</v>
      </c>
      <c r="C203" s="140" t="s">
        <v>40</v>
      </c>
      <c r="D203" s="140" t="s">
        <v>40</v>
      </c>
      <c r="E203" s="140" t="s">
        <v>40</v>
      </c>
      <c r="F203" s="141"/>
      <c r="G203" s="141"/>
      <c r="H203" s="402" t="s">
        <v>153</v>
      </c>
      <c r="I203" s="143" t="s">
        <v>40</v>
      </c>
      <c r="J203" s="142"/>
      <c r="K203" s="142"/>
      <c r="L203" s="142"/>
      <c r="M203" s="142"/>
      <c r="N203" s="142"/>
      <c r="O203" s="144"/>
      <c r="P203" s="144"/>
      <c r="Q203" s="145"/>
      <c r="R203" s="145"/>
      <c r="S203" s="148"/>
      <c r="T203" s="147"/>
      <c r="U203" s="148"/>
      <c r="V203" s="149"/>
      <c r="W203" s="150"/>
      <c r="X203" s="72"/>
      <c r="Y203" s="60"/>
      <c r="Z203" s="60"/>
      <c r="AA203" s="60"/>
      <c r="AB203" s="60"/>
      <c r="AC203" s="49"/>
      <c r="AD203" s="50"/>
      <c r="AE203" s="51"/>
      <c r="AF203" s="52"/>
      <c r="AG203" s="49"/>
      <c r="AH203" s="50"/>
      <c r="AI203" s="53"/>
      <c r="AJ203" s="52"/>
    </row>
    <row r="204" spans="1:36" ht="12.75" customHeight="1" x14ac:dyDescent="0.25">
      <c r="A204" s="163" t="s">
        <v>162</v>
      </c>
      <c r="B204" s="151"/>
      <c r="C204" s="152"/>
      <c r="D204" s="152"/>
      <c r="E204" s="153" t="s">
        <v>63</v>
      </c>
      <c r="F204" s="408">
        <f>F205+F206</f>
        <v>12.6</v>
      </c>
      <c r="G204" s="164">
        <f>G205+G206</f>
        <v>2</v>
      </c>
      <c r="H204" s="409">
        <v>0.11899999999999999</v>
      </c>
      <c r="I204" s="409">
        <v>0.11899999999999999</v>
      </c>
      <c r="J204" s="166">
        <f>G204+I204</f>
        <v>2.1189999999999998</v>
      </c>
      <c r="K204" s="167">
        <v>4.4870000000000001</v>
      </c>
      <c r="L204" s="168">
        <v>2.6669999999999998</v>
      </c>
      <c r="M204" s="79">
        <f>K204+L204</f>
        <v>7.1539999999999999</v>
      </c>
      <c r="N204" s="81"/>
      <c r="O204" s="82"/>
      <c r="P204" s="82"/>
      <c r="Q204" s="83"/>
      <c r="R204" s="84"/>
      <c r="S204" s="548" t="s">
        <v>42</v>
      </c>
      <c r="T204" s="548" t="s">
        <v>163</v>
      </c>
      <c r="U204" s="548"/>
      <c r="V204" s="85">
        <v>55.21472</v>
      </c>
      <c r="W204" s="86">
        <v>100.59193999999999</v>
      </c>
      <c r="X204" s="548"/>
      <c r="AC204" s="49"/>
      <c r="AD204" s="50"/>
      <c r="AE204" s="51"/>
      <c r="AF204" s="52">
        <v>1</v>
      </c>
      <c r="AG204" s="49"/>
      <c r="AH204" s="50"/>
      <c r="AI204" s="53"/>
      <c r="AJ204" s="52">
        <f>F204</f>
        <v>12.6</v>
      </c>
    </row>
    <row r="205" spans="1:36" x14ac:dyDescent="0.2">
      <c r="A205" s="163" t="s">
        <v>12</v>
      </c>
      <c r="B205" s="73"/>
      <c r="C205" s="74"/>
      <c r="D205" s="74"/>
      <c r="E205" s="75"/>
      <c r="F205" s="170">
        <v>6.3</v>
      </c>
      <c r="G205" s="224">
        <v>0.5</v>
      </c>
      <c r="H205" s="406"/>
      <c r="I205" s="89"/>
      <c r="J205" s="90"/>
      <c r="K205" s="90"/>
      <c r="L205" s="91"/>
      <c r="M205" s="92"/>
      <c r="N205" s="93">
        <f>J204</f>
        <v>2.1189999999999998</v>
      </c>
      <c r="O205" s="94">
        <f>N205/F205*100</f>
        <v>33.634920634920633</v>
      </c>
      <c r="P205" s="95">
        <f>IF(G204&gt;(F205*1.05),0,(F205*1.05)-G204)</f>
        <v>4.6150000000000002</v>
      </c>
      <c r="Q205" s="95">
        <f>IF(N205&gt;(F205*1.05),0,(F205*1.05)-N205)</f>
        <v>4.4960000000000004</v>
      </c>
      <c r="R205" s="96">
        <f>IF(N205&gt;(1.05*F205),0,(F205*1.05)-N205)</f>
        <v>4.4960000000000004</v>
      </c>
      <c r="S205" s="549"/>
      <c r="T205" s="549"/>
      <c r="U205" s="549"/>
      <c r="V205" s="97"/>
      <c r="W205" s="98"/>
      <c r="X205" s="549"/>
      <c r="AC205" s="49"/>
      <c r="AD205" s="50"/>
      <c r="AE205" s="51"/>
      <c r="AF205" s="52"/>
      <c r="AG205" s="49"/>
      <c r="AH205" s="50"/>
      <c r="AI205" s="53"/>
      <c r="AJ205" s="52"/>
    </row>
    <row r="206" spans="1:36" x14ac:dyDescent="0.2">
      <c r="A206" s="163" t="s">
        <v>9</v>
      </c>
      <c r="B206" s="73"/>
      <c r="C206" s="74"/>
      <c r="D206" s="74"/>
      <c r="E206" s="75"/>
      <c r="F206" s="170">
        <v>6.3</v>
      </c>
      <c r="G206" s="224">
        <v>1.5</v>
      </c>
      <c r="H206" s="413"/>
      <c r="I206" s="101"/>
      <c r="J206" s="102"/>
      <c r="K206" s="103"/>
      <c r="L206" s="103"/>
      <c r="M206" s="103"/>
      <c r="N206" s="104"/>
      <c r="O206" s="105"/>
      <c r="P206" s="105"/>
      <c r="Q206" s="83"/>
      <c r="R206" s="84"/>
      <c r="S206" s="550"/>
      <c r="T206" s="550"/>
      <c r="U206" s="550"/>
      <c r="V206" s="106"/>
      <c r="W206" s="107"/>
      <c r="X206" s="550"/>
      <c r="AC206" s="49"/>
      <c r="AD206" s="50"/>
      <c r="AE206" s="51"/>
      <c r="AF206" s="52"/>
      <c r="AG206" s="49"/>
      <c r="AH206" s="50"/>
      <c r="AI206" s="53"/>
      <c r="AJ206" s="52"/>
    </row>
    <row r="207" spans="1:36" s="502" customFormat="1" x14ac:dyDescent="0.2">
      <c r="A207" s="139" t="s">
        <v>56</v>
      </c>
      <c r="B207" s="140" t="s">
        <v>40</v>
      </c>
      <c r="C207" s="140" t="s">
        <v>40</v>
      </c>
      <c r="D207" s="140" t="s">
        <v>40</v>
      </c>
      <c r="E207" s="140" t="s">
        <v>40</v>
      </c>
      <c r="F207" s="141"/>
      <c r="G207" s="141"/>
      <c r="H207" s="402" t="s">
        <v>153</v>
      </c>
      <c r="I207" s="143" t="s">
        <v>40</v>
      </c>
      <c r="J207" s="142"/>
      <c r="K207" s="142"/>
      <c r="L207" s="142"/>
      <c r="M207" s="142"/>
      <c r="N207" s="142"/>
      <c r="O207" s="144"/>
      <c r="P207" s="144"/>
      <c r="Q207" s="145"/>
      <c r="R207" s="145"/>
      <c r="S207" s="148"/>
      <c r="T207" s="147"/>
      <c r="U207" s="148"/>
      <c r="V207" s="149"/>
      <c r="W207" s="150"/>
      <c r="X207" s="72"/>
      <c r="Y207" s="60"/>
      <c r="Z207" s="60"/>
      <c r="AA207" s="60"/>
      <c r="AB207" s="60"/>
      <c r="AC207" s="49"/>
      <c r="AD207" s="50"/>
      <c r="AE207" s="51"/>
      <c r="AF207" s="52"/>
      <c r="AG207" s="49"/>
      <c r="AH207" s="50"/>
      <c r="AI207" s="53"/>
      <c r="AJ207" s="52"/>
    </row>
    <row r="208" spans="1:36" ht="14.25" customHeight="1" x14ac:dyDescent="0.25">
      <c r="A208" s="163" t="s">
        <v>164</v>
      </c>
      <c r="B208" s="151"/>
      <c r="C208" s="152"/>
      <c r="D208" s="152"/>
      <c r="E208" s="153" t="s">
        <v>63</v>
      </c>
      <c r="F208" s="408">
        <f>F209</f>
        <v>6.3</v>
      </c>
      <c r="G208" s="164">
        <f>G209</f>
        <v>1.7</v>
      </c>
      <c r="H208" s="409">
        <v>0.26419999999999999</v>
      </c>
      <c r="I208" s="409">
        <v>0.26419999999999999</v>
      </c>
      <c r="J208" s="166">
        <f>G208+I208</f>
        <v>1.9641999999999999</v>
      </c>
      <c r="K208" s="167">
        <v>2.1549999999999998</v>
      </c>
      <c r="L208" s="168">
        <v>0</v>
      </c>
      <c r="M208" s="79">
        <f>K208+L208</f>
        <v>2.1549999999999998</v>
      </c>
      <c r="N208" s="81"/>
      <c r="O208" s="82"/>
      <c r="P208" s="82"/>
      <c r="Q208" s="83"/>
      <c r="R208" s="84"/>
      <c r="S208" s="544" t="s">
        <v>42</v>
      </c>
      <c r="T208" s="544" t="s">
        <v>165</v>
      </c>
      <c r="U208" s="544"/>
      <c r="V208" s="154">
        <v>55.525829999999999</v>
      </c>
      <c r="W208" s="155">
        <v>101.70722000000001</v>
      </c>
      <c r="X208" s="546"/>
      <c r="AC208" s="49"/>
      <c r="AD208" s="50"/>
      <c r="AE208" s="51"/>
      <c r="AF208" s="52">
        <v>1</v>
      </c>
      <c r="AG208" s="49"/>
      <c r="AH208" s="50"/>
      <c r="AI208" s="53"/>
      <c r="AJ208" s="52">
        <f>F208</f>
        <v>6.3</v>
      </c>
    </row>
    <row r="209" spans="1:36" x14ac:dyDescent="0.25">
      <c r="A209" s="163" t="s">
        <v>12</v>
      </c>
      <c r="B209" s="73"/>
      <c r="C209" s="74"/>
      <c r="D209" s="74"/>
      <c r="E209" s="75"/>
      <c r="F209" s="170">
        <v>6.3</v>
      </c>
      <c r="G209" s="371">
        <v>1.7</v>
      </c>
      <c r="H209" s="406"/>
      <c r="I209" s="89"/>
      <c r="J209" s="90"/>
      <c r="K209" s="90"/>
      <c r="L209" s="91"/>
      <c r="M209" s="92"/>
      <c r="N209" s="93">
        <f>J208</f>
        <v>1.9641999999999999</v>
      </c>
      <c r="O209" s="94">
        <f>N209/F209*100</f>
        <v>31.177777777777777</v>
      </c>
      <c r="P209" s="95">
        <f>IF(G208&gt;(F209*1.05),0,(F209*1.05)-G208)</f>
        <v>4.915</v>
      </c>
      <c r="Q209" s="95">
        <f>IF(N209&gt;(F209*1.05),0,(F209*1.05)-N209)</f>
        <v>4.6508000000000003</v>
      </c>
      <c r="R209" s="96">
        <f>IF(N209&gt;(1.05*F209),0,(F209*1.05)-N209)</f>
        <v>4.6508000000000003</v>
      </c>
      <c r="S209" s="545"/>
      <c r="T209" s="545"/>
      <c r="U209" s="545"/>
      <c r="V209" s="156"/>
      <c r="W209" s="157"/>
      <c r="X209" s="547"/>
      <c r="AC209" s="49"/>
      <c r="AD209" s="50"/>
      <c r="AE209" s="51"/>
      <c r="AF209" s="52"/>
      <c r="AG209" s="49"/>
      <c r="AH209" s="50"/>
      <c r="AI209" s="53"/>
      <c r="AJ209" s="52"/>
    </row>
    <row r="210" spans="1:36" s="502" customFormat="1" x14ac:dyDescent="0.2">
      <c r="A210" s="139" t="s">
        <v>56</v>
      </c>
      <c r="B210" s="140" t="s">
        <v>40</v>
      </c>
      <c r="C210" s="140" t="s">
        <v>40</v>
      </c>
      <c r="D210" s="140" t="s">
        <v>40</v>
      </c>
      <c r="E210" s="140" t="s">
        <v>40</v>
      </c>
      <c r="F210" s="141"/>
      <c r="G210" s="141"/>
      <c r="H210" s="402" t="s">
        <v>153</v>
      </c>
      <c r="I210" s="143" t="s">
        <v>40</v>
      </c>
      <c r="J210" s="142"/>
      <c r="K210" s="142"/>
      <c r="L210" s="142"/>
      <c r="M210" s="142"/>
      <c r="N210" s="142"/>
      <c r="O210" s="144"/>
      <c r="P210" s="144"/>
      <c r="Q210" s="145"/>
      <c r="R210" s="145"/>
      <c r="S210" s="148"/>
      <c r="T210" s="147"/>
      <c r="U210" s="148"/>
      <c r="V210" s="149"/>
      <c r="W210" s="150"/>
      <c r="X210" s="72"/>
      <c r="Y210" s="60"/>
      <c r="Z210" s="60"/>
      <c r="AA210" s="60"/>
      <c r="AB210" s="60"/>
      <c r="AC210" s="49"/>
      <c r="AD210" s="50"/>
      <c r="AE210" s="51"/>
      <c r="AF210" s="52"/>
      <c r="AG210" s="49"/>
      <c r="AH210" s="50"/>
      <c r="AI210" s="53"/>
      <c r="AJ210" s="52"/>
    </row>
    <row r="211" spans="1:36" ht="14.25" customHeight="1" x14ac:dyDescent="0.25">
      <c r="A211" s="163" t="s">
        <v>166</v>
      </c>
      <c r="B211" s="151"/>
      <c r="C211" s="152"/>
      <c r="D211" s="152"/>
      <c r="E211" s="153" t="s">
        <v>63</v>
      </c>
      <c r="F211" s="408">
        <f>F212+F213</f>
        <v>5</v>
      </c>
      <c r="G211" s="164">
        <f>G212+G213</f>
        <v>0.2</v>
      </c>
      <c r="H211" s="409">
        <v>0.10600000000000001</v>
      </c>
      <c r="I211" s="409">
        <v>0.10600000000000001</v>
      </c>
      <c r="J211" s="166">
        <f>G211+I211</f>
        <v>0.30600000000000005</v>
      </c>
      <c r="K211" s="167">
        <v>0.84399999999999997</v>
      </c>
      <c r="L211" s="168">
        <v>0.68500000000000005</v>
      </c>
      <c r="M211" s="79">
        <f>K211+L211</f>
        <v>1.5289999999999999</v>
      </c>
      <c r="N211" s="81"/>
      <c r="O211" s="82"/>
      <c r="P211" s="82"/>
      <c r="Q211" s="83"/>
      <c r="R211" s="84"/>
      <c r="S211" s="548" t="s">
        <v>42</v>
      </c>
      <c r="T211" s="548" t="s">
        <v>167</v>
      </c>
      <c r="U211" s="548"/>
      <c r="V211" s="85">
        <v>55.437220000000003</v>
      </c>
      <c r="W211" s="86">
        <v>101.33528</v>
      </c>
      <c r="X211" s="548"/>
      <c r="AC211" s="49"/>
      <c r="AD211" s="50"/>
      <c r="AE211" s="51"/>
      <c r="AF211" s="52">
        <v>1</v>
      </c>
      <c r="AG211" s="49"/>
      <c r="AH211" s="50"/>
      <c r="AI211" s="53"/>
      <c r="AJ211" s="52">
        <f>F211</f>
        <v>5</v>
      </c>
    </row>
    <row r="212" spans="1:36" x14ac:dyDescent="0.2">
      <c r="A212" s="163" t="s">
        <v>12</v>
      </c>
      <c r="B212" s="73"/>
      <c r="C212" s="74"/>
      <c r="D212" s="74"/>
      <c r="E212" s="75"/>
      <c r="F212" s="170">
        <v>2.5</v>
      </c>
      <c r="G212" s="224">
        <v>0.2</v>
      </c>
      <c r="H212" s="406"/>
      <c r="I212" s="89"/>
      <c r="J212" s="90"/>
      <c r="K212" s="90"/>
      <c r="L212" s="91"/>
      <c r="M212" s="92"/>
      <c r="N212" s="93">
        <f>J211</f>
        <v>0.30600000000000005</v>
      </c>
      <c r="O212" s="94">
        <f>N212/F212*100</f>
        <v>12.240000000000002</v>
      </c>
      <c r="P212" s="95">
        <f>IF(G211&gt;(F212*1.05),0,(F212*1.05)-G211)</f>
        <v>2.4249999999999998</v>
      </c>
      <c r="Q212" s="95">
        <f>IF(N212&gt;(F212*1.05),0,(F212*1.05)-N212)</f>
        <v>2.319</v>
      </c>
      <c r="R212" s="96">
        <f>IF(N212&gt;(1.05*F212),0,(F212*1.05)-N212)</f>
        <v>2.319</v>
      </c>
      <c r="S212" s="549"/>
      <c r="T212" s="549"/>
      <c r="U212" s="549"/>
      <c r="V212" s="97"/>
      <c r="W212" s="98"/>
      <c r="X212" s="549"/>
      <c r="AC212" s="49"/>
      <c r="AD212" s="50"/>
      <c r="AE212" s="51"/>
      <c r="AF212" s="52"/>
      <c r="AG212" s="49"/>
      <c r="AH212" s="50"/>
      <c r="AI212" s="53"/>
      <c r="AJ212" s="52"/>
    </row>
    <row r="213" spans="1:36" x14ac:dyDescent="0.2">
      <c r="A213" s="163" t="s">
        <v>9</v>
      </c>
      <c r="B213" s="73"/>
      <c r="C213" s="74"/>
      <c r="D213" s="74"/>
      <c r="E213" s="75"/>
      <c r="F213" s="170">
        <v>2.5</v>
      </c>
      <c r="G213" s="112">
        <v>0</v>
      </c>
      <c r="H213" s="413"/>
      <c r="I213" s="101"/>
      <c r="J213" s="102"/>
      <c r="K213" s="103"/>
      <c r="L213" s="103"/>
      <c r="M213" s="103"/>
      <c r="N213" s="104"/>
      <c r="O213" s="105"/>
      <c r="P213" s="105"/>
      <c r="Q213" s="83"/>
      <c r="R213" s="84"/>
      <c r="S213" s="550"/>
      <c r="T213" s="550"/>
      <c r="U213" s="550"/>
      <c r="V213" s="106"/>
      <c r="W213" s="107"/>
      <c r="X213" s="550"/>
      <c r="AC213" s="49"/>
      <c r="AD213" s="50"/>
      <c r="AE213" s="51"/>
      <c r="AF213" s="52"/>
      <c r="AG213" s="49"/>
      <c r="AH213" s="50"/>
      <c r="AI213" s="53"/>
      <c r="AJ213" s="52"/>
    </row>
    <row r="214" spans="1:36" s="502" customFormat="1" x14ac:dyDescent="0.2">
      <c r="A214" s="139" t="s">
        <v>56</v>
      </c>
      <c r="B214" s="140" t="s">
        <v>40</v>
      </c>
      <c r="C214" s="140" t="s">
        <v>40</v>
      </c>
      <c r="D214" s="140" t="s">
        <v>40</v>
      </c>
      <c r="E214" s="140" t="s">
        <v>40</v>
      </c>
      <c r="F214" s="141"/>
      <c r="G214" s="141"/>
      <c r="H214" s="402" t="s">
        <v>153</v>
      </c>
      <c r="I214" s="143" t="s">
        <v>40</v>
      </c>
      <c r="J214" s="142"/>
      <c r="K214" s="142"/>
      <c r="L214" s="142"/>
      <c r="M214" s="142"/>
      <c r="N214" s="142"/>
      <c r="O214" s="144"/>
      <c r="P214" s="144"/>
      <c r="Q214" s="145"/>
      <c r="R214" s="145"/>
      <c r="S214" s="148"/>
      <c r="T214" s="147"/>
      <c r="U214" s="148"/>
      <c r="V214" s="149"/>
      <c r="W214" s="150"/>
      <c r="X214" s="72"/>
      <c r="Y214" s="60"/>
      <c r="Z214" s="60"/>
      <c r="AA214" s="60"/>
      <c r="AB214" s="60"/>
      <c r="AC214" s="49"/>
      <c r="AD214" s="50"/>
      <c r="AE214" s="51"/>
      <c r="AF214" s="52"/>
      <c r="AG214" s="49"/>
      <c r="AH214" s="50"/>
      <c r="AI214" s="53"/>
      <c r="AJ214" s="52"/>
    </row>
    <row r="215" spans="1:36" ht="14.25" customHeight="1" x14ac:dyDescent="0.25">
      <c r="A215" s="163" t="s">
        <v>168</v>
      </c>
      <c r="B215" s="151"/>
      <c r="C215" s="152"/>
      <c r="D215" s="152"/>
      <c r="E215" s="153" t="s">
        <v>63</v>
      </c>
      <c r="F215" s="408">
        <f>F216+F217</f>
        <v>3.4000000000000004</v>
      </c>
      <c r="G215" s="164">
        <f>G216+G217</f>
        <v>0.5</v>
      </c>
      <c r="H215" s="409">
        <v>1.0199999999999994E-2</v>
      </c>
      <c r="I215" s="165">
        <v>1.0199999999999994E-2</v>
      </c>
      <c r="J215" s="166">
        <f>G215+I215</f>
        <v>0.51019999999999999</v>
      </c>
      <c r="K215" s="167">
        <v>1.3819999999999999</v>
      </c>
      <c r="L215" s="168">
        <v>0</v>
      </c>
      <c r="M215" s="79">
        <f>K215+L215</f>
        <v>1.3819999999999999</v>
      </c>
      <c r="N215" s="81"/>
      <c r="O215" s="82"/>
      <c r="P215" s="82"/>
      <c r="Q215" s="83"/>
      <c r="R215" s="84"/>
      <c r="S215" s="548" t="s">
        <v>42</v>
      </c>
      <c r="T215" s="548" t="s">
        <v>169</v>
      </c>
      <c r="U215" s="548"/>
      <c r="V215" s="85">
        <v>55.50667</v>
      </c>
      <c r="W215" s="86">
        <v>101.96111000000001</v>
      </c>
      <c r="X215" s="548"/>
      <c r="AC215" s="49"/>
      <c r="AD215" s="50"/>
      <c r="AE215" s="51"/>
      <c r="AF215" s="52">
        <v>1</v>
      </c>
      <c r="AG215" s="49"/>
      <c r="AH215" s="50"/>
      <c r="AI215" s="53"/>
      <c r="AJ215" s="52">
        <f>F215</f>
        <v>3.4000000000000004</v>
      </c>
    </row>
    <row r="216" spans="1:36" x14ac:dyDescent="0.2">
      <c r="A216" s="163" t="s">
        <v>12</v>
      </c>
      <c r="B216" s="73"/>
      <c r="C216" s="74"/>
      <c r="D216" s="74"/>
      <c r="E216" s="75"/>
      <c r="F216" s="170">
        <v>1.6</v>
      </c>
      <c r="G216" s="112">
        <v>0</v>
      </c>
      <c r="H216" s="406"/>
      <c r="I216" s="89"/>
      <c r="J216" s="90"/>
      <c r="K216" s="90"/>
      <c r="L216" s="91"/>
      <c r="M216" s="92"/>
      <c r="N216" s="93">
        <f>J215</f>
        <v>0.51019999999999999</v>
      </c>
      <c r="O216" s="94">
        <f>N216/F216*100</f>
        <v>31.887499999999996</v>
      </c>
      <c r="P216" s="95">
        <f>IF(G215&gt;(F216*1.05),0,(F216*1.05)-G215)</f>
        <v>1.1800000000000002</v>
      </c>
      <c r="Q216" s="95">
        <f>IF(N216&gt;(F216*1.05),0,(F216*1.05)-N216)</f>
        <v>1.1698000000000002</v>
      </c>
      <c r="R216" s="96">
        <f>IF(N216&gt;(1.05*F216),0,(F216*1.05)-N216)</f>
        <v>1.1698000000000002</v>
      </c>
      <c r="S216" s="549"/>
      <c r="T216" s="549"/>
      <c r="U216" s="549"/>
      <c r="V216" s="97"/>
      <c r="W216" s="98"/>
      <c r="X216" s="549"/>
      <c r="AC216" s="49"/>
      <c r="AD216" s="50"/>
      <c r="AE216" s="51"/>
      <c r="AF216" s="52"/>
      <c r="AG216" s="49"/>
      <c r="AH216" s="50"/>
      <c r="AI216" s="53"/>
      <c r="AJ216" s="52"/>
    </row>
    <row r="217" spans="1:36" x14ac:dyDescent="0.2">
      <c r="A217" s="163" t="s">
        <v>9</v>
      </c>
      <c r="B217" s="73"/>
      <c r="C217" s="74"/>
      <c r="D217" s="74"/>
      <c r="E217" s="75"/>
      <c r="F217" s="170">
        <v>1.8</v>
      </c>
      <c r="G217" s="224">
        <v>0.5</v>
      </c>
      <c r="H217" s="413"/>
      <c r="I217" s="101"/>
      <c r="J217" s="102"/>
      <c r="K217" s="103"/>
      <c r="L217" s="103"/>
      <c r="M217" s="103"/>
      <c r="N217" s="104"/>
      <c r="O217" s="105"/>
      <c r="P217" s="105"/>
      <c r="Q217" s="83"/>
      <c r="R217" s="84"/>
      <c r="S217" s="550"/>
      <c r="T217" s="550"/>
      <c r="U217" s="550"/>
      <c r="V217" s="106"/>
      <c r="W217" s="107"/>
      <c r="X217" s="550"/>
      <c r="AC217" s="49"/>
      <c r="AD217" s="50"/>
      <c r="AE217" s="51"/>
      <c r="AF217" s="52"/>
      <c r="AG217" s="49"/>
      <c r="AH217" s="50"/>
      <c r="AI217" s="53"/>
      <c r="AJ217" s="52"/>
    </row>
    <row r="218" spans="1:36" s="502" customFormat="1" x14ac:dyDescent="0.2">
      <c r="A218" s="139" t="s">
        <v>56</v>
      </c>
      <c r="B218" s="140" t="s">
        <v>40</v>
      </c>
      <c r="C218" s="140" t="s">
        <v>40</v>
      </c>
      <c r="D218" s="140" t="s">
        <v>40</v>
      </c>
      <c r="E218" s="140" t="s">
        <v>40</v>
      </c>
      <c r="F218" s="141"/>
      <c r="G218" s="141"/>
      <c r="H218" s="402" t="s">
        <v>153</v>
      </c>
      <c r="I218" s="143" t="s">
        <v>40</v>
      </c>
      <c r="J218" s="142"/>
      <c r="K218" s="142"/>
      <c r="L218" s="142"/>
      <c r="M218" s="142"/>
      <c r="N218" s="142"/>
      <c r="O218" s="144"/>
      <c r="P218" s="144"/>
      <c r="Q218" s="145"/>
      <c r="R218" s="145"/>
      <c r="S218" s="148"/>
      <c r="T218" s="147"/>
      <c r="U218" s="148"/>
      <c r="V218" s="149"/>
      <c r="W218" s="150"/>
      <c r="X218" s="72"/>
      <c r="Y218" s="60"/>
      <c r="Z218" s="60"/>
      <c r="AA218" s="60"/>
      <c r="AB218" s="60"/>
      <c r="AC218" s="49"/>
      <c r="AD218" s="50"/>
      <c r="AE218" s="51"/>
      <c r="AF218" s="52"/>
      <c r="AG218" s="49"/>
      <c r="AH218" s="50"/>
      <c r="AI218" s="53"/>
      <c r="AJ218" s="52"/>
    </row>
    <row r="219" spans="1:36" ht="14.25" customHeight="1" x14ac:dyDescent="0.25">
      <c r="A219" s="163" t="s">
        <v>170</v>
      </c>
      <c r="B219" s="151"/>
      <c r="C219" s="152"/>
      <c r="D219" s="152"/>
      <c r="E219" s="153" t="s">
        <v>63</v>
      </c>
      <c r="F219" s="408">
        <f>F220</f>
        <v>2.5</v>
      </c>
      <c r="G219" s="164">
        <f>G220</f>
        <v>0.9</v>
      </c>
      <c r="H219" s="409">
        <v>0.11899999999999999</v>
      </c>
      <c r="I219" s="409">
        <v>0.11899999999999999</v>
      </c>
      <c r="J219" s="166">
        <f>G219+I219</f>
        <v>1.0190000000000001</v>
      </c>
      <c r="K219" s="167">
        <v>0.14000000000000001</v>
      </c>
      <c r="L219" s="168">
        <v>0</v>
      </c>
      <c r="M219" s="79">
        <f>K219+L219</f>
        <v>0.14000000000000001</v>
      </c>
      <c r="N219" s="81"/>
      <c r="O219" s="82"/>
      <c r="P219" s="82"/>
      <c r="Q219" s="83"/>
      <c r="R219" s="84"/>
      <c r="S219" s="544" t="s">
        <v>42</v>
      </c>
      <c r="T219" s="544" t="s">
        <v>171</v>
      </c>
      <c r="U219" s="544"/>
      <c r="V219" s="154">
        <v>55.562220000000003</v>
      </c>
      <c r="W219" s="155">
        <v>101.47861</v>
      </c>
      <c r="X219" s="546"/>
      <c r="AC219" s="49"/>
      <c r="AD219" s="50"/>
      <c r="AE219" s="51"/>
      <c r="AF219" s="52">
        <v>1</v>
      </c>
      <c r="AG219" s="49"/>
      <c r="AH219" s="50"/>
      <c r="AI219" s="53"/>
      <c r="AJ219" s="52">
        <f>F219</f>
        <v>2.5</v>
      </c>
    </row>
    <row r="220" spans="1:36" x14ac:dyDescent="0.2">
      <c r="A220" s="163" t="s">
        <v>12</v>
      </c>
      <c r="B220" s="73"/>
      <c r="C220" s="74"/>
      <c r="D220" s="74"/>
      <c r="E220" s="75"/>
      <c r="F220" s="170">
        <v>2.5</v>
      </c>
      <c r="G220" s="224">
        <v>0.9</v>
      </c>
      <c r="H220" s="406"/>
      <c r="I220" s="89"/>
      <c r="J220" s="90"/>
      <c r="K220" s="90"/>
      <c r="L220" s="91"/>
      <c r="M220" s="92"/>
      <c r="N220" s="93">
        <f>J219</f>
        <v>1.0190000000000001</v>
      </c>
      <c r="O220" s="94">
        <f>N220/F220*100</f>
        <v>40.760000000000005</v>
      </c>
      <c r="P220" s="95">
        <f>IF(G219&gt;(F220*1.05),0,(F220*1.05)-G219)</f>
        <v>1.7250000000000001</v>
      </c>
      <c r="Q220" s="95">
        <f>IF(N220&gt;(F220*1.05),0,(F220*1.05)-N220)</f>
        <v>1.6059999999999999</v>
      </c>
      <c r="R220" s="96">
        <f>IF(N220&gt;(1.05*F220),0,(F220*1.05)-N220)</f>
        <v>1.6059999999999999</v>
      </c>
      <c r="S220" s="545"/>
      <c r="T220" s="545"/>
      <c r="U220" s="545"/>
      <c r="V220" s="156"/>
      <c r="W220" s="157"/>
      <c r="X220" s="547"/>
      <c r="AC220" s="49"/>
      <c r="AD220" s="50"/>
      <c r="AE220" s="51"/>
      <c r="AF220" s="52"/>
      <c r="AG220" s="49"/>
      <c r="AH220" s="50"/>
      <c r="AI220" s="53"/>
      <c r="AJ220" s="52"/>
    </row>
    <row r="221" spans="1:36" s="502" customFormat="1" x14ac:dyDescent="0.2">
      <c r="A221" s="139" t="s">
        <v>56</v>
      </c>
      <c r="B221" s="140" t="s">
        <v>40</v>
      </c>
      <c r="C221" s="140" t="s">
        <v>40</v>
      </c>
      <c r="D221" s="140" t="s">
        <v>40</v>
      </c>
      <c r="E221" s="140" t="s">
        <v>40</v>
      </c>
      <c r="F221" s="141"/>
      <c r="G221" s="141"/>
      <c r="H221" s="402" t="s">
        <v>153</v>
      </c>
      <c r="I221" s="143" t="s">
        <v>40</v>
      </c>
      <c r="J221" s="142"/>
      <c r="K221" s="142"/>
      <c r="L221" s="142"/>
      <c r="M221" s="142"/>
      <c r="N221" s="142"/>
      <c r="O221" s="144"/>
      <c r="P221" s="144"/>
      <c r="Q221" s="145"/>
      <c r="R221" s="145"/>
      <c r="S221" s="148"/>
      <c r="T221" s="147"/>
      <c r="U221" s="148"/>
      <c r="V221" s="149"/>
      <c r="W221" s="150"/>
      <c r="X221" s="72"/>
      <c r="Y221" s="60"/>
      <c r="Z221" s="60"/>
      <c r="AA221" s="60"/>
      <c r="AB221" s="60"/>
      <c r="AC221" s="49"/>
      <c r="AD221" s="50"/>
      <c r="AE221" s="51"/>
      <c r="AF221" s="52"/>
      <c r="AG221" s="49"/>
      <c r="AH221" s="50"/>
      <c r="AI221" s="53"/>
      <c r="AJ221" s="52"/>
    </row>
    <row r="222" spans="1:36" ht="14.25" customHeight="1" x14ac:dyDescent="0.25">
      <c r="A222" s="163" t="s">
        <v>172</v>
      </c>
      <c r="B222" s="151"/>
      <c r="C222" s="152"/>
      <c r="D222" s="152"/>
      <c r="E222" s="153" t="s">
        <v>63</v>
      </c>
      <c r="F222" s="408">
        <f>F223</f>
        <v>1</v>
      </c>
      <c r="G222" s="189">
        <f>G223</f>
        <v>0.01</v>
      </c>
      <c r="H222" s="409">
        <v>0</v>
      </c>
      <c r="I222" s="165">
        <v>0</v>
      </c>
      <c r="J222" s="166">
        <f>G222+I222</f>
        <v>0.01</v>
      </c>
      <c r="K222" s="167">
        <v>0.2</v>
      </c>
      <c r="L222" s="168">
        <v>0</v>
      </c>
      <c r="M222" s="79">
        <f>K222+L222</f>
        <v>0.2</v>
      </c>
      <c r="N222" s="81"/>
      <c r="O222" s="82"/>
      <c r="P222" s="82"/>
      <c r="Q222" s="83"/>
      <c r="R222" s="84"/>
      <c r="S222" s="544" t="s">
        <v>42</v>
      </c>
      <c r="T222" s="544" t="s">
        <v>173</v>
      </c>
      <c r="U222" s="544"/>
      <c r="V222" s="154">
        <v>55.266109999999998</v>
      </c>
      <c r="W222" s="155">
        <v>102.23667</v>
      </c>
      <c r="X222" s="546"/>
      <c r="AC222" s="49"/>
      <c r="AD222" s="50"/>
      <c r="AE222" s="51"/>
      <c r="AF222" s="52">
        <v>1</v>
      </c>
      <c r="AG222" s="49"/>
      <c r="AH222" s="50"/>
      <c r="AI222" s="53"/>
      <c r="AJ222" s="52">
        <f>F222</f>
        <v>1</v>
      </c>
    </row>
    <row r="223" spans="1:36" x14ac:dyDescent="0.2">
      <c r="A223" s="163" t="s">
        <v>12</v>
      </c>
      <c r="B223" s="73"/>
      <c r="C223" s="74"/>
      <c r="D223" s="74"/>
      <c r="E223" s="75"/>
      <c r="F223" s="170">
        <v>1</v>
      </c>
      <c r="G223" s="377">
        <v>0.01</v>
      </c>
      <c r="H223" s="406"/>
      <c r="I223" s="89"/>
      <c r="J223" s="90"/>
      <c r="K223" s="90"/>
      <c r="L223" s="91"/>
      <c r="M223" s="92"/>
      <c r="N223" s="93">
        <f>J222</f>
        <v>0.01</v>
      </c>
      <c r="O223" s="94">
        <f>N223/F223*100</f>
        <v>1</v>
      </c>
      <c r="P223" s="95">
        <f>IF(G222&gt;(F223*1.05),0,(F223*1.05)-G222)</f>
        <v>1.04</v>
      </c>
      <c r="Q223" s="95">
        <f>IF(N223&gt;(F223*1.05),0,(F223*1.05)-N223)</f>
        <v>1.04</v>
      </c>
      <c r="R223" s="96">
        <f>IF(N223&gt;(1.05*F223),0,(F223*1.05)-N223)</f>
        <v>1.04</v>
      </c>
      <c r="S223" s="545"/>
      <c r="T223" s="545"/>
      <c r="U223" s="545"/>
      <c r="V223" s="156"/>
      <c r="W223" s="157"/>
      <c r="X223" s="547"/>
      <c r="AC223" s="49"/>
      <c r="AD223" s="50"/>
      <c r="AE223" s="51"/>
      <c r="AF223" s="52"/>
      <c r="AG223" s="49"/>
      <c r="AH223" s="50"/>
      <c r="AI223" s="53"/>
      <c r="AJ223" s="52"/>
    </row>
    <row r="224" spans="1:36" s="502" customFormat="1" x14ac:dyDescent="0.2">
      <c r="A224" s="139" t="s">
        <v>56</v>
      </c>
      <c r="B224" s="140" t="s">
        <v>40</v>
      </c>
      <c r="C224" s="140" t="s">
        <v>40</v>
      </c>
      <c r="D224" s="140" t="s">
        <v>40</v>
      </c>
      <c r="E224" s="140" t="s">
        <v>40</v>
      </c>
      <c r="F224" s="141"/>
      <c r="G224" s="141"/>
      <c r="H224" s="402" t="s">
        <v>153</v>
      </c>
      <c r="I224" s="143" t="s">
        <v>40</v>
      </c>
      <c r="J224" s="142"/>
      <c r="K224" s="142"/>
      <c r="L224" s="142"/>
      <c r="M224" s="142"/>
      <c r="N224" s="142"/>
      <c r="O224" s="144"/>
      <c r="P224" s="144"/>
      <c r="Q224" s="145"/>
      <c r="R224" s="145"/>
      <c r="S224" s="148"/>
      <c r="T224" s="147"/>
      <c r="U224" s="148"/>
      <c r="V224" s="149"/>
      <c r="W224" s="150"/>
      <c r="X224" s="72"/>
      <c r="Y224" s="60"/>
      <c r="Z224" s="60"/>
      <c r="AA224" s="60"/>
      <c r="AB224" s="60"/>
      <c r="AC224" s="49"/>
      <c r="AD224" s="50"/>
      <c r="AE224" s="51"/>
      <c r="AF224" s="52"/>
      <c r="AG224" s="49"/>
      <c r="AH224" s="50"/>
      <c r="AI224" s="53"/>
      <c r="AJ224" s="52"/>
    </row>
    <row r="225" spans="1:36" ht="14.25" customHeight="1" x14ac:dyDescent="0.25">
      <c r="A225" s="163" t="s">
        <v>174</v>
      </c>
      <c r="B225" s="151"/>
      <c r="C225" s="152"/>
      <c r="D225" s="152"/>
      <c r="E225" s="153" t="s">
        <v>63</v>
      </c>
      <c r="F225" s="408">
        <f>F226+F227</f>
        <v>8</v>
      </c>
      <c r="G225" s="164">
        <f>G226+G227</f>
        <v>3.6999999999999997</v>
      </c>
      <c r="H225" s="409">
        <f>0.207+0.017+0.03</f>
        <v>0.254</v>
      </c>
      <c r="I225" s="409">
        <f>0.207+0.017+0.03</f>
        <v>0.254</v>
      </c>
      <c r="J225" s="166">
        <f>G225+I225</f>
        <v>3.9539999999999997</v>
      </c>
      <c r="K225" s="167">
        <v>4.694</v>
      </c>
      <c r="L225" s="168">
        <v>0.8</v>
      </c>
      <c r="M225" s="79">
        <f>K225+L225</f>
        <v>5.4939999999999998</v>
      </c>
      <c r="N225" s="81"/>
      <c r="O225" s="82"/>
      <c r="P225" s="82"/>
      <c r="Q225" s="83"/>
      <c r="R225" s="84"/>
      <c r="S225" s="548" t="s">
        <v>42</v>
      </c>
      <c r="T225" s="548" t="s">
        <v>175</v>
      </c>
      <c r="U225" s="548"/>
      <c r="V225" s="85">
        <v>55.379739999999998</v>
      </c>
      <c r="W225" s="86">
        <v>101.04812099999999</v>
      </c>
      <c r="X225" s="548"/>
      <c r="AC225" s="49"/>
      <c r="AD225" s="50"/>
      <c r="AE225" s="51"/>
      <c r="AF225" s="52">
        <v>1</v>
      </c>
      <c r="AG225" s="49"/>
      <c r="AH225" s="50"/>
      <c r="AI225" s="53"/>
      <c r="AJ225" s="52">
        <f>F225</f>
        <v>8</v>
      </c>
    </row>
    <row r="226" spans="1:36" x14ac:dyDescent="0.25">
      <c r="A226" s="163" t="s">
        <v>12</v>
      </c>
      <c r="B226" s="73"/>
      <c r="C226" s="74"/>
      <c r="D226" s="74"/>
      <c r="E226" s="75"/>
      <c r="F226" s="170">
        <v>4</v>
      </c>
      <c r="G226" s="371">
        <v>0.3</v>
      </c>
      <c r="H226" s="406"/>
      <c r="I226" s="89"/>
      <c r="J226" s="90"/>
      <c r="K226" s="90"/>
      <c r="L226" s="91"/>
      <c r="M226" s="92"/>
      <c r="N226" s="93">
        <f>J225</f>
        <v>3.9539999999999997</v>
      </c>
      <c r="O226" s="94">
        <f>N226/F226*100</f>
        <v>98.85</v>
      </c>
      <c r="P226" s="95">
        <f>IF(G225&gt;(F226*1.05),0,(F226*1.05)-G225)</f>
        <v>0.50000000000000044</v>
      </c>
      <c r="Q226" s="95">
        <f>IF(N226&gt;(F226*1.05),0,(F226*1.05)-N226)</f>
        <v>0.24600000000000044</v>
      </c>
      <c r="R226" s="96">
        <f>IF(N226&gt;(1.05*F226),0,(F226*1.05)-N226)</f>
        <v>0.24600000000000044</v>
      </c>
      <c r="S226" s="549"/>
      <c r="T226" s="549"/>
      <c r="U226" s="549"/>
      <c r="V226" s="97"/>
      <c r="W226" s="98"/>
      <c r="X226" s="549"/>
      <c r="AC226" s="49"/>
      <c r="AD226" s="50"/>
      <c r="AE226" s="51"/>
      <c r="AF226" s="52"/>
      <c r="AG226" s="49"/>
      <c r="AH226" s="50"/>
      <c r="AI226" s="53"/>
      <c r="AJ226" s="52"/>
    </row>
    <row r="227" spans="1:36" x14ac:dyDescent="0.25">
      <c r="A227" s="163" t="s">
        <v>9</v>
      </c>
      <c r="B227" s="73"/>
      <c r="C227" s="74"/>
      <c r="D227" s="74"/>
      <c r="E227" s="75"/>
      <c r="F227" s="170">
        <v>4</v>
      </c>
      <c r="G227" s="371">
        <v>3.4</v>
      </c>
      <c r="H227" s="413"/>
      <c r="I227" s="101"/>
      <c r="J227" s="102"/>
      <c r="K227" s="103"/>
      <c r="L227" s="103"/>
      <c r="M227" s="103"/>
      <c r="N227" s="104"/>
      <c r="O227" s="105"/>
      <c r="P227" s="105"/>
      <c r="Q227" s="83"/>
      <c r="R227" s="84"/>
      <c r="S227" s="550"/>
      <c r="T227" s="550"/>
      <c r="U227" s="550"/>
      <c r="V227" s="106"/>
      <c r="W227" s="107"/>
      <c r="X227" s="550"/>
      <c r="AC227" s="49"/>
      <c r="AD227" s="50"/>
      <c r="AE227" s="51"/>
      <c r="AF227" s="52"/>
      <c r="AG227" s="49"/>
      <c r="AH227" s="50"/>
      <c r="AI227" s="53"/>
      <c r="AJ227" s="52"/>
    </row>
    <row r="228" spans="1:36" s="502" customFormat="1" x14ac:dyDescent="0.2">
      <c r="A228" s="139" t="s">
        <v>56</v>
      </c>
      <c r="B228" s="140" t="s">
        <v>40</v>
      </c>
      <c r="C228" s="140" t="s">
        <v>40</v>
      </c>
      <c r="D228" s="140" t="s">
        <v>40</v>
      </c>
      <c r="E228" s="140" t="s">
        <v>40</v>
      </c>
      <c r="F228" s="141"/>
      <c r="G228" s="141"/>
      <c r="H228" s="402" t="s">
        <v>153</v>
      </c>
      <c r="I228" s="143" t="s">
        <v>40</v>
      </c>
      <c r="J228" s="142"/>
      <c r="K228" s="142"/>
      <c r="L228" s="142"/>
      <c r="M228" s="142"/>
      <c r="N228" s="142"/>
      <c r="O228" s="144"/>
      <c r="P228" s="144"/>
      <c r="Q228" s="145"/>
      <c r="R228" s="145"/>
      <c r="S228" s="148"/>
      <c r="T228" s="147"/>
      <c r="U228" s="148"/>
      <c r="V228" s="149"/>
      <c r="W228" s="150"/>
      <c r="X228" s="72"/>
      <c r="Y228" s="60"/>
      <c r="Z228" s="60"/>
      <c r="AA228" s="60"/>
      <c r="AB228" s="60"/>
      <c r="AC228" s="49"/>
      <c r="AD228" s="50"/>
      <c r="AE228" s="51"/>
      <c r="AF228" s="52"/>
      <c r="AG228" s="49"/>
      <c r="AH228" s="50"/>
      <c r="AI228" s="53"/>
      <c r="AJ228" s="52"/>
    </row>
    <row r="229" spans="1:36" ht="14.25" customHeight="1" x14ac:dyDescent="0.25">
      <c r="A229" s="163" t="s">
        <v>176</v>
      </c>
      <c r="B229" s="151"/>
      <c r="C229" s="152"/>
      <c r="D229" s="152"/>
      <c r="E229" s="153" t="s">
        <v>63</v>
      </c>
      <c r="F229" s="408">
        <f>F230+F231</f>
        <v>4.0999999999999996</v>
      </c>
      <c r="G229" s="164">
        <f>G230+G231</f>
        <v>1.1000000000000001</v>
      </c>
      <c r="H229" s="409">
        <v>6.6000000000000003E-2</v>
      </c>
      <c r="I229" s="409">
        <v>6.6000000000000003E-2</v>
      </c>
      <c r="J229" s="166">
        <f>G229+I229</f>
        <v>1.1660000000000001</v>
      </c>
      <c r="K229" s="167">
        <v>1.393</v>
      </c>
      <c r="L229" s="168">
        <v>0</v>
      </c>
      <c r="M229" s="79">
        <f>K229+L229</f>
        <v>1.393</v>
      </c>
      <c r="N229" s="81"/>
      <c r="O229" s="82"/>
      <c r="P229" s="82"/>
      <c r="Q229" s="83"/>
      <c r="R229" s="84"/>
      <c r="S229" s="548" t="s">
        <v>42</v>
      </c>
      <c r="T229" s="548" t="s">
        <v>175</v>
      </c>
      <c r="U229" s="548"/>
      <c r="V229" s="85">
        <v>55.33972</v>
      </c>
      <c r="W229" s="86">
        <v>100.73417000000001</v>
      </c>
      <c r="X229" s="548"/>
      <c r="AC229" s="49"/>
      <c r="AD229" s="50"/>
      <c r="AE229" s="51"/>
      <c r="AF229" s="52">
        <v>1</v>
      </c>
      <c r="AG229" s="49"/>
      <c r="AH229" s="50"/>
      <c r="AI229" s="53"/>
      <c r="AJ229" s="52">
        <f>F229</f>
        <v>4.0999999999999996</v>
      </c>
    </row>
    <row r="230" spans="1:36" x14ac:dyDescent="0.2">
      <c r="A230" s="163" t="s">
        <v>12</v>
      </c>
      <c r="B230" s="73"/>
      <c r="C230" s="74"/>
      <c r="D230" s="74"/>
      <c r="E230" s="75"/>
      <c r="F230" s="170">
        <v>2.5</v>
      </c>
      <c r="G230" s="112">
        <v>0</v>
      </c>
      <c r="H230" s="406"/>
      <c r="I230" s="89"/>
      <c r="J230" s="90"/>
      <c r="K230" s="90"/>
      <c r="L230" s="91"/>
      <c r="M230" s="92"/>
      <c r="N230" s="93">
        <f>J229</f>
        <v>1.1660000000000001</v>
      </c>
      <c r="O230" s="94">
        <f>N230/F230*100</f>
        <v>46.64</v>
      </c>
      <c r="P230" s="95">
        <f>IF(G229&gt;(F230*1.05),0,(F230*1.05)-G229)</f>
        <v>1.5249999999999999</v>
      </c>
      <c r="Q230" s="95">
        <f>IF(N230&gt;(F230*1.05),0,(F230*1.05)-N230)</f>
        <v>1.4589999999999999</v>
      </c>
      <c r="R230" s="96">
        <f>IF(N230&gt;(1.05*F230),0,(F230*1.05)-N230)</f>
        <v>1.4589999999999999</v>
      </c>
      <c r="S230" s="549"/>
      <c r="T230" s="549"/>
      <c r="U230" s="549"/>
      <c r="V230" s="97"/>
      <c r="W230" s="98"/>
      <c r="X230" s="549"/>
      <c r="AC230" s="49"/>
      <c r="AD230" s="50"/>
      <c r="AE230" s="51"/>
      <c r="AF230" s="52"/>
      <c r="AG230" s="49"/>
      <c r="AH230" s="50"/>
      <c r="AI230" s="53"/>
      <c r="AJ230" s="52"/>
    </row>
    <row r="231" spans="1:36" x14ac:dyDescent="0.25">
      <c r="A231" s="163" t="s">
        <v>9</v>
      </c>
      <c r="B231" s="73"/>
      <c r="C231" s="74"/>
      <c r="D231" s="74"/>
      <c r="E231" s="75"/>
      <c r="F231" s="170">
        <v>1.6</v>
      </c>
      <c r="G231" s="371">
        <v>1.1000000000000001</v>
      </c>
      <c r="H231" s="413"/>
      <c r="I231" s="101"/>
      <c r="J231" s="102"/>
      <c r="K231" s="103"/>
      <c r="L231" s="103"/>
      <c r="M231" s="103"/>
      <c r="N231" s="104"/>
      <c r="O231" s="105"/>
      <c r="P231" s="105"/>
      <c r="Q231" s="83"/>
      <c r="R231" s="84"/>
      <c r="S231" s="550"/>
      <c r="T231" s="550"/>
      <c r="U231" s="550"/>
      <c r="V231" s="106"/>
      <c r="W231" s="107"/>
      <c r="X231" s="550"/>
      <c r="AC231" s="49"/>
      <c r="AD231" s="50"/>
      <c r="AE231" s="51"/>
      <c r="AF231" s="52"/>
      <c r="AG231" s="49"/>
      <c r="AH231" s="50"/>
      <c r="AI231" s="53"/>
      <c r="AJ231" s="52"/>
    </row>
    <row r="232" spans="1:36" s="502" customFormat="1" x14ac:dyDescent="0.2">
      <c r="A232" s="139" t="s">
        <v>56</v>
      </c>
      <c r="B232" s="140" t="s">
        <v>40</v>
      </c>
      <c r="C232" s="140" t="s">
        <v>40</v>
      </c>
      <c r="D232" s="140" t="s">
        <v>40</v>
      </c>
      <c r="E232" s="140" t="s">
        <v>40</v>
      </c>
      <c r="F232" s="141"/>
      <c r="G232" s="141"/>
      <c r="H232" s="402" t="s">
        <v>153</v>
      </c>
      <c r="I232" s="143" t="s">
        <v>40</v>
      </c>
      <c r="J232" s="142"/>
      <c r="K232" s="142"/>
      <c r="L232" s="142"/>
      <c r="M232" s="142"/>
      <c r="N232" s="142"/>
      <c r="O232" s="144"/>
      <c r="P232" s="144"/>
      <c r="Q232" s="145"/>
      <c r="R232" s="145"/>
      <c r="S232" s="148"/>
      <c r="T232" s="147"/>
      <c r="U232" s="148"/>
      <c r="V232" s="149"/>
      <c r="W232" s="150"/>
      <c r="X232" s="72"/>
      <c r="Y232" s="60"/>
      <c r="Z232" s="60"/>
      <c r="AA232" s="60"/>
      <c r="AB232" s="60"/>
      <c r="AC232" s="49"/>
      <c r="AD232" s="50"/>
      <c r="AE232" s="51"/>
      <c r="AF232" s="52"/>
      <c r="AG232" s="49"/>
      <c r="AH232" s="50"/>
      <c r="AI232" s="53"/>
      <c r="AJ232" s="52"/>
    </row>
    <row r="233" spans="1:36" ht="14.25" customHeight="1" x14ac:dyDescent="0.25">
      <c r="A233" s="163" t="s">
        <v>177</v>
      </c>
      <c r="B233" s="151"/>
      <c r="C233" s="152"/>
      <c r="D233" s="152"/>
      <c r="E233" s="153" t="s">
        <v>63</v>
      </c>
      <c r="F233" s="403">
        <f>F234</f>
        <v>2.5</v>
      </c>
      <c r="G233" s="76">
        <f>G234</f>
        <v>0.8</v>
      </c>
      <c r="H233" s="404">
        <v>0</v>
      </c>
      <c r="I233" s="77">
        <v>0</v>
      </c>
      <c r="J233" s="78">
        <f>G233+I233</f>
        <v>0.8</v>
      </c>
      <c r="K233" s="79">
        <v>0.2</v>
      </c>
      <c r="L233" s="80">
        <v>2</v>
      </c>
      <c r="M233" s="79">
        <f>K233+L233</f>
        <v>2.2000000000000002</v>
      </c>
      <c r="N233" s="81"/>
      <c r="O233" s="82"/>
      <c r="P233" s="82"/>
      <c r="Q233" s="83"/>
      <c r="R233" s="84"/>
      <c r="S233" s="544" t="s">
        <v>42</v>
      </c>
      <c r="T233" s="544" t="s">
        <v>178</v>
      </c>
      <c r="U233" s="544"/>
      <c r="V233" s="154">
        <v>55.404440000000001</v>
      </c>
      <c r="W233" s="155">
        <v>101.89472000000001</v>
      </c>
      <c r="X233" s="546"/>
      <c r="AC233" s="49"/>
      <c r="AD233" s="50"/>
      <c r="AE233" s="51"/>
      <c r="AF233" s="52">
        <v>1</v>
      </c>
      <c r="AG233" s="49"/>
      <c r="AH233" s="50"/>
      <c r="AI233" s="53"/>
      <c r="AJ233" s="52">
        <f>F233</f>
        <v>2.5</v>
      </c>
    </row>
    <row r="234" spans="1:36" x14ac:dyDescent="0.25">
      <c r="A234" s="163" t="s">
        <v>12</v>
      </c>
      <c r="B234" s="73"/>
      <c r="C234" s="74"/>
      <c r="D234" s="74"/>
      <c r="E234" s="75"/>
      <c r="F234" s="170">
        <v>2.5</v>
      </c>
      <c r="G234" s="371">
        <v>0.8</v>
      </c>
      <c r="H234" s="426"/>
      <c r="I234" s="234"/>
      <c r="J234" s="104"/>
      <c r="K234" s="104"/>
      <c r="L234" s="225"/>
      <c r="M234" s="226"/>
      <c r="N234" s="243">
        <f>J233</f>
        <v>0.8</v>
      </c>
      <c r="O234" s="172">
        <f>N234/F234*100</f>
        <v>32</v>
      </c>
      <c r="P234" s="130">
        <f>IF(G233&gt;(F234*1.05),0,(F234*1.05)-G233)</f>
        <v>1.825</v>
      </c>
      <c r="Q234" s="130">
        <f>IF(N234&gt;(F234*1.05),0,(F234*1.05)-N234)</f>
        <v>1.825</v>
      </c>
      <c r="R234" s="158">
        <f>IF(N234&gt;(1.05*F234),0,(F234*1.05)-N234)</f>
        <v>1.825</v>
      </c>
      <c r="S234" s="545"/>
      <c r="T234" s="545"/>
      <c r="U234" s="545"/>
      <c r="V234" s="156"/>
      <c r="W234" s="157"/>
      <c r="X234" s="547"/>
      <c r="AC234" s="49"/>
      <c r="AD234" s="50"/>
      <c r="AE234" s="51"/>
      <c r="AF234" s="52"/>
      <c r="AG234" s="49"/>
      <c r="AH234" s="50"/>
      <c r="AI234" s="53"/>
      <c r="AJ234" s="52"/>
    </row>
    <row r="241" spans="1:36" x14ac:dyDescent="0.2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AC241" s="60"/>
      <c r="AD241" s="60"/>
      <c r="AE241" s="60"/>
      <c r="AF241" s="60"/>
      <c r="AG241" s="60"/>
      <c r="AH241" s="60"/>
      <c r="AI241" s="60"/>
      <c r="AJ241" s="60"/>
    </row>
    <row r="242" spans="1:36" x14ac:dyDescent="0.2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AC242" s="60"/>
      <c r="AD242" s="60"/>
      <c r="AE242" s="60"/>
      <c r="AF242" s="60"/>
      <c r="AG242" s="60"/>
      <c r="AH242" s="60"/>
      <c r="AI242" s="60"/>
      <c r="AJ242" s="60"/>
    </row>
    <row r="243" spans="1:36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AC243" s="60"/>
      <c r="AD243" s="60"/>
      <c r="AE243" s="60"/>
      <c r="AF243" s="60"/>
      <c r="AG243" s="60"/>
      <c r="AH243" s="60"/>
      <c r="AI243" s="60"/>
      <c r="AJ243" s="60"/>
    </row>
    <row r="244" spans="1:36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AC244" s="60"/>
      <c r="AD244" s="60"/>
      <c r="AE244" s="60"/>
      <c r="AF244" s="60"/>
      <c r="AG244" s="60"/>
      <c r="AH244" s="60"/>
      <c r="AI244" s="60"/>
      <c r="AJ244" s="60"/>
    </row>
    <row r="245" spans="1:36" x14ac:dyDescent="0.2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AC245" s="60"/>
      <c r="AD245" s="60"/>
      <c r="AE245" s="60"/>
      <c r="AF245" s="60"/>
      <c r="AG245" s="60"/>
      <c r="AH245" s="60"/>
      <c r="AI245" s="60"/>
      <c r="AJ245" s="60"/>
    </row>
    <row r="246" spans="1:36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AC246" s="60"/>
      <c r="AD246" s="60"/>
      <c r="AE246" s="60"/>
      <c r="AF246" s="60"/>
      <c r="AG246" s="60"/>
      <c r="AH246" s="60"/>
      <c r="AI246" s="60"/>
      <c r="AJ246" s="60"/>
    </row>
    <row r="247" spans="1:36" x14ac:dyDescent="0.2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AC247" s="60"/>
      <c r="AD247" s="60"/>
      <c r="AE247" s="60"/>
      <c r="AF247" s="60"/>
      <c r="AG247" s="60"/>
      <c r="AH247" s="60"/>
      <c r="AI247" s="60"/>
      <c r="AJ247" s="60"/>
    </row>
    <row r="248" spans="1:36" x14ac:dyDescent="0.2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AC248" s="60"/>
      <c r="AD248" s="60"/>
      <c r="AE248" s="60"/>
      <c r="AF248" s="60"/>
      <c r="AG248" s="60"/>
      <c r="AH248" s="60"/>
      <c r="AI248" s="60"/>
      <c r="AJ248" s="60"/>
    </row>
    <row r="249" spans="1:36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AC249" s="60"/>
      <c r="AD249" s="60"/>
      <c r="AE249" s="60"/>
      <c r="AF249" s="60"/>
      <c r="AG249" s="60"/>
      <c r="AH249" s="60"/>
      <c r="AI249" s="60"/>
      <c r="AJ249" s="60"/>
    </row>
    <row r="250" spans="1:36" x14ac:dyDescent="0.2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AC250" s="60"/>
      <c r="AD250" s="60"/>
      <c r="AE250" s="60"/>
      <c r="AF250" s="60"/>
      <c r="AG250" s="60"/>
      <c r="AH250" s="60"/>
      <c r="AI250" s="60"/>
      <c r="AJ250" s="60"/>
    </row>
    <row r="251" spans="1:36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AC251" s="60"/>
      <c r="AD251" s="60"/>
      <c r="AE251" s="60"/>
      <c r="AF251" s="60"/>
      <c r="AG251" s="60"/>
      <c r="AH251" s="60"/>
      <c r="AI251" s="60"/>
      <c r="AJ251" s="60"/>
    </row>
    <row r="252" spans="1:36" x14ac:dyDescent="0.2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AC252" s="60"/>
      <c r="AD252" s="60"/>
      <c r="AE252" s="60"/>
      <c r="AF252" s="60"/>
      <c r="AG252" s="60"/>
      <c r="AH252" s="60"/>
      <c r="AI252" s="60"/>
      <c r="AJ252" s="60"/>
    </row>
    <row r="253" spans="1:36" x14ac:dyDescent="0.2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AC253" s="60"/>
      <c r="AD253" s="60"/>
      <c r="AE253" s="60"/>
      <c r="AF253" s="60"/>
      <c r="AG253" s="60"/>
      <c r="AH253" s="60"/>
      <c r="AI253" s="60"/>
      <c r="AJ253" s="60"/>
    </row>
    <row r="254" spans="1:36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AC254" s="60"/>
      <c r="AD254" s="60"/>
      <c r="AE254" s="60"/>
      <c r="AF254" s="60"/>
      <c r="AG254" s="60"/>
      <c r="AH254" s="60"/>
      <c r="AI254" s="60"/>
      <c r="AJ254" s="60"/>
    </row>
    <row r="255" spans="1:36" x14ac:dyDescent="0.2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AC255" s="60"/>
      <c r="AD255" s="60"/>
      <c r="AE255" s="60"/>
      <c r="AF255" s="60"/>
      <c r="AG255" s="60"/>
      <c r="AH255" s="60"/>
      <c r="AI255" s="60"/>
      <c r="AJ255" s="60"/>
    </row>
    <row r="256" spans="1:36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AC256" s="60"/>
      <c r="AD256" s="60"/>
      <c r="AE256" s="60"/>
      <c r="AF256" s="60"/>
      <c r="AG256" s="60"/>
      <c r="AH256" s="60"/>
      <c r="AI256" s="60"/>
      <c r="AJ256" s="60"/>
    </row>
    <row r="257" spans="1:36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AC257" s="60"/>
      <c r="AD257" s="60"/>
      <c r="AE257" s="60"/>
      <c r="AF257" s="60"/>
      <c r="AG257" s="60"/>
      <c r="AH257" s="60"/>
      <c r="AI257" s="60"/>
      <c r="AJ257" s="60"/>
    </row>
    <row r="258" spans="1:36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AC258" s="60"/>
      <c r="AD258" s="60"/>
      <c r="AE258" s="60"/>
      <c r="AF258" s="60"/>
      <c r="AG258" s="60"/>
      <c r="AH258" s="60"/>
      <c r="AI258" s="60"/>
      <c r="AJ258" s="60"/>
    </row>
    <row r="259" spans="1:36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AC259" s="60"/>
      <c r="AD259" s="60"/>
      <c r="AE259" s="60"/>
      <c r="AF259" s="60"/>
      <c r="AG259" s="60"/>
      <c r="AH259" s="60"/>
      <c r="AI259" s="60"/>
      <c r="AJ259" s="60"/>
    </row>
    <row r="260" spans="1:36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AC260" s="60"/>
      <c r="AD260" s="60"/>
      <c r="AE260" s="60"/>
      <c r="AF260" s="60"/>
      <c r="AG260" s="60"/>
      <c r="AH260" s="60"/>
      <c r="AI260" s="60"/>
      <c r="AJ260" s="60"/>
    </row>
    <row r="261" spans="1:36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AC261" s="60"/>
      <c r="AD261" s="60"/>
      <c r="AE261" s="60"/>
      <c r="AF261" s="60"/>
      <c r="AG261" s="60"/>
      <c r="AH261" s="60"/>
      <c r="AI261" s="60"/>
      <c r="AJ261" s="60"/>
    </row>
    <row r="262" spans="1:36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AC262" s="60"/>
      <c r="AD262" s="60"/>
      <c r="AE262" s="60"/>
      <c r="AF262" s="60"/>
      <c r="AG262" s="60"/>
      <c r="AH262" s="60"/>
      <c r="AI262" s="60"/>
      <c r="AJ262" s="60"/>
    </row>
    <row r="263" spans="1:36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AC263" s="60"/>
      <c r="AD263" s="60"/>
      <c r="AE263" s="60"/>
      <c r="AF263" s="60"/>
      <c r="AG263" s="60"/>
      <c r="AH263" s="60"/>
      <c r="AI263" s="60"/>
      <c r="AJ263" s="60"/>
    </row>
    <row r="264" spans="1:36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AC264" s="60"/>
      <c r="AD264" s="60"/>
      <c r="AE264" s="60"/>
      <c r="AF264" s="60"/>
      <c r="AG264" s="60"/>
      <c r="AH264" s="60"/>
      <c r="AI264" s="60"/>
      <c r="AJ264" s="60"/>
    </row>
    <row r="265" spans="1:36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AC265" s="60"/>
      <c r="AD265" s="60"/>
      <c r="AE265" s="60"/>
      <c r="AF265" s="60"/>
      <c r="AG265" s="60"/>
      <c r="AH265" s="60"/>
      <c r="AI265" s="60"/>
      <c r="AJ265" s="60"/>
    </row>
    <row r="266" spans="1:36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AC266" s="60"/>
      <c r="AD266" s="60"/>
      <c r="AE266" s="60"/>
      <c r="AF266" s="60"/>
      <c r="AG266" s="60"/>
      <c r="AH266" s="60"/>
      <c r="AI266" s="60"/>
      <c r="AJ266" s="60"/>
    </row>
    <row r="267" spans="1:36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AC267" s="60"/>
      <c r="AD267" s="60"/>
      <c r="AE267" s="60"/>
      <c r="AF267" s="60"/>
      <c r="AG267" s="60"/>
      <c r="AH267" s="60"/>
      <c r="AI267" s="60"/>
      <c r="AJ267" s="60"/>
    </row>
    <row r="268" spans="1:36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AC268" s="60"/>
      <c r="AD268" s="60"/>
      <c r="AE268" s="60"/>
      <c r="AF268" s="60"/>
      <c r="AG268" s="60"/>
      <c r="AH268" s="60"/>
      <c r="AI268" s="60"/>
      <c r="AJ268" s="60"/>
    </row>
    <row r="269" spans="1:36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AC269" s="60"/>
      <c r="AD269" s="60"/>
      <c r="AE269" s="60"/>
      <c r="AF269" s="60"/>
      <c r="AG269" s="60"/>
      <c r="AH269" s="60"/>
      <c r="AI269" s="60"/>
      <c r="AJ269" s="60"/>
    </row>
    <row r="270" spans="1:36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AC270" s="60"/>
      <c r="AD270" s="60"/>
      <c r="AE270" s="60"/>
      <c r="AF270" s="60"/>
      <c r="AG270" s="60"/>
      <c r="AH270" s="60"/>
      <c r="AI270" s="60"/>
      <c r="AJ270" s="60"/>
    </row>
    <row r="271" spans="1:36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AC271" s="60"/>
      <c r="AD271" s="60"/>
      <c r="AE271" s="60"/>
      <c r="AF271" s="60"/>
      <c r="AG271" s="60"/>
      <c r="AH271" s="60"/>
      <c r="AI271" s="60"/>
      <c r="AJ271" s="60"/>
    </row>
    <row r="272" spans="1:36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AC272" s="60"/>
      <c r="AD272" s="60"/>
      <c r="AE272" s="60"/>
      <c r="AF272" s="60"/>
      <c r="AG272" s="60"/>
      <c r="AH272" s="60"/>
      <c r="AI272" s="60"/>
      <c r="AJ272" s="60"/>
    </row>
    <row r="273" spans="1:36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AC273" s="60"/>
      <c r="AD273" s="60"/>
      <c r="AE273" s="60"/>
      <c r="AF273" s="60"/>
      <c r="AG273" s="60"/>
      <c r="AH273" s="60"/>
      <c r="AI273" s="60"/>
      <c r="AJ273" s="60"/>
    </row>
    <row r="274" spans="1:36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AC274" s="60"/>
      <c r="AD274" s="60"/>
      <c r="AE274" s="60"/>
      <c r="AF274" s="60"/>
      <c r="AG274" s="60"/>
      <c r="AH274" s="60"/>
      <c r="AI274" s="60"/>
      <c r="AJ274" s="60"/>
    </row>
  </sheetData>
  <sheetProtection formatRows="0" insertColumns="0" insertRows="0" insertHyperlinks="0" deleteColumns="0" deleteRows="0" sort="0" autoFilter="0" pivotTables="0"/>
  <mergeCells count="260">
    <mergeCell ref="AG2:AJ2"/>
    <mergeCell ref="K2:K3"/>
    <mergeCell ref="L2:L3"/>
    <mergeCell ref="M2:M3"/>
    <mergeCell ref="N2:O3"/>
    <mergeCell ref="P2:P3"/>
    <mergeCell ref="Q2:Q3"/>
    <mergeCell ref="R2:R3"/>
    <mergeCell ref="S2:U2"/>
    <mergeCell ref="V2:W2"/>
    <mergeCell ref="X2:X3"/>
    <mergeCell ref="Y2:Y3"/>
    <mergeCell ref="Z2:Z3"/>
    <mergeCell ref="AA2:AA3"/>
    <mergeCell ref="AB2:AB3"/>
    <mergeCell ref="AC2:AF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173:S175"/>
    <mergeCell ref="T173:T175"/>
    <mergeCell ref="U173:U175"/>
    <mergeCell ref="X173:X175"/>
    <mergeCell ref="S68:S70"/>
    <mergeCell ref="T68:T70"/>
    <mergeCell ref="U68:U70"/>
    <mergeCell ref="X68:X70"/>
    <mergeCell ref="S42:S43"/>
    <mergeCell ref="T42:T43"/>
    <mergeCell ref="U42:U43"/>
    <mergeCell ref="X42:X43"/>
    <mergeCell ref="S45:S46"/>
    <mergeCell ref="T45:T46"/>
    <mergeCell ref="U45:U46"/>
    <mergeCell ref="X45:X46"/>
    <mergeCell ref="S84:S86"/>
    <mergeCell ref="T84:T86"/>
    <mergeCell ref="U84:U86"/>
    <mergeCell ref="X84:X86"/>
    <mergeCell ref="S88:S90"/>
    <mergeCell ref="T88:T90"/>
    <mergeCell ref="U88:U90"/>
    <mergeCell ref="X88:X90"/>
    <mergeCell ref="S169:S171"/>
    <mergeCell ref="T169:T171"/>
    <mergeCell ref="U169:U171"/>
    <mergeCell ref="X169:X171"/>
    <mergeCell ref="S48:S49"/>
    <mergeCell ref="T48:T49"/>
    <mergeCell ref="U48:U49"/>
    <mergeCell ref="X48:X49"/>
    <mergeCell ref="S51:S53"/>
    <mergeCell ref="T51:T53"/>
    <mergeCell ref="U51:U53"/>
    <mergeCell ref="X51:X53"/>
    <mergeCell ref="S55:S57"/>
    <mergeCell ref="T55:T57"/>
    <mergeCell ref="U55:U57"/>
    <mergeCell ref="X55:X57"/>
    <mergeCell ref="S103:S105"/>
    <mergeCell ref="T103:T105"/>
    <mergeCell ref="U103:U105"/>
    <mergeCell ref="S109:S111"/>
    <mergeCell ref="T109:T111"/>
    <mergeCell ref="U109:U111"/>
    <mergeCell ref="X109:X111"/>
    <mergeCell ref="S72:S74"/>
    <mergeCell ref="S20:S23"/>
    <mergeCell ref="T20:T23"/>
    <mergeCell ref="U20:U23"/>
    <mergeCell ref="X20:X23"/>
    <mergeCell ref="S25:S26"/>
    <mergeCell ref="T25:T26"/>
    <mergeCell ref="U25:U26"/>
    <mergeCell ref="X25:X26"/>
    <mergeCell ref="S28:S30"/>
    <mergeCell ref="T28:T30"/>
    <mergeCell ref="U28:U30"/>
    <mergeCell ref="X28:X30"/>
    <mergeCell ref="S32:S34"/>
    <mergeCell ref="T32:T34"/>
    <mergeCell ref="U32:U34"/>
    <mergeCell ref="X32:X36"/>
    <mergeCell ref="S92:S94"/>
    <mergeCell ref="T92:T94"/>
    <mergeCell ref="U92:U94"/>
    <mergeCell ref="X92:X94"/>
    <mergeCell ref="S38:S40"/>
    <mergeCell ref="T38:T40"/>
    <mergeCell ref="U38:U40"/>
    <mergeCell ref="X38:X40"/>
    <mergeCell ref="S59:S60"/>
    <mergeCell ref="T59:T60"/>
    <mergeCell ref="U59:U60"/>
    <mergeCell ref="X59:X60"/>
    <mergeCell ref="S62:S63"/>
    <mergeCell ref="T62:T63"/>
    <mergeCell ref="U62:U63"/>
    <mergeCell ref="X62:X63"/>
    <mergeCell ref="S65:S66"/>
    <mergeCell ref="T65:T66"/>
    <mergeCell ref="U65:U66"/>
    <mergeCell ref="X65:X66"/>
    <mergeCell ref="S7:S9"/>
    <mergeCell ref="T7:T9"/>
    <mergeCell ref="U7:U9"/>
    <mergeCell ref="X7:X9"/>
    <mergeCell ref="S11:S13"/>
    <mergeCell ref="T11:T13"/>
    <mergeCell ref="U11:U13"/>
    <mergeCell ref="X11:X13"/>
    <mergeCell ref="S15:S18"/>
    <mergeCell ref="T15:T18"/>
    <mergeCell ref="U15:U18"/>
    <mergeCell ref="X15:X18"/>
    <mergeCell ref="T72:T74"/>
    <mergeCell ref="U72:U74"/>
    <mergeCell ref="X72:X74"/>
    <mergeCell ref="S76:S78"/>
    <mergeCell ref="T76:T78"/>
    <mergeCell ref="U76:U78"/>
    <mergeCell ref="X76:X78"/>
    <mergeCell ref="S80:S82"/>
    <mergeCell ref="T80:T82"/>
    <mergeCell ref="U80:U82"/>
    <mergeCell ref="X80:X82"/>
    <mergeCell ref="U96:U98"/>
    <mergeCell ref="X96:X98"/>
    <mergeCell ref="S96:S98"/>
    <mergeCell ref="T96:T98"/>
    <mergeCell ref="S100:S101"/>
    <mergeCell ref="T100:T101"/>
    <mergeCell ref="U100:U101"/>
    <mergeCell ref="X100:X101"/>
    <mergeCell ref="X113:X118"/>
    <mergeCell ref="S120:S122"/>
    <mergeCell ref="T120:T122"/>
    <mergeCell ref="U120:U122"/>
    <mergeCell ref="X120:X122"/>
    <mergeCell ref="S124:S125"/>
    <mergeCell ref="T124:T125"/>
    <mergeCell ref="U124:U125"/>
    <mergeCell ref="X124:X125"/>
    <mergeCell ref="S113:S115"/>
    <mergeCell ref="T113:T115"/>
    <mergeCell ref="U113:U115"/>
    <mergeCell ref="S142:S144"/>
    <mergeCell ref="T142:T144"/>
    <mergeCell ref="U142:U144"/>
    <mergeCell ref="X142:X144"/>
    <mergeCell ref="S146:S148"/>
    <mergeCell ref="T146:T148"/>
    <mergeCell ref="U146:U148"/>
    <mergeCell ref="X146:X148"/>
    <mergeCell ref="S150:S152"/>
    <mergeCell ref="T150:T152"/>
    <mergeCell ref="U150:U152"/>
    <mergeCell ref="X150:X152"/>
    <mergeCell ref="S193:S195"/>
    <mergeCell ref="T193:T195"/>
    <mergeCell ref="U193:U195"/>
    <mergeCell ref="X193:X195"/>
    <mergeCell ref="S184:S187"/>
    <mergeCell ref="T184:T187"/>
    <mergeCell ref="U184:U187"/>
    <mergeCell ref="X184:X187"/>
    <mergeCell ref="S189:S191"/>
    <mergeCell ref="T189:T191"/>
    <mergeCell ref="U189:U191"/>
    <mergeCell ref="X189:X191"/>
    <mergeCell ref="S204:S206"/>
    <mergeCell ref="T204:T206"/>
    <mergeCell ref="U204:U206"/>
    <mergeCell ref="X204:X206"/>
    <mergeCell ref="S197:S198"/>
    <mergeCell ref="T197:T198"/>
    <mergeCell ref="U197:U198"/>
    <mergeCell ref="X197:X198"/>
    <mergeCell ref="S200:S202"/>
    <mergeCell ref="T200:T202"/>
    <mergeCell ref="U200:U202"/>
    <mergeCell ref="X200:X202"/>
    <mergeCell ref="S215:S217"/>
    <mergeCell ref="T215:T217"/>
    <mergeCell ref="U215:U217"/>
    <mergeCell ref="X215:X217"/>
    <mergeCell ref="S208:S209"/>
    <mergeCell ref="T208:T209"/>
    <mergeCell ref="U208:U209"/>
    <mergeCell ref="X208:X209"/>
    <mergeCell ref="S211:S213"/>
    <mergeCell ref="T211:T213"/>
    <mergeCell ref="U211:U213"/>
    <mergeCell ref="X211:X213"/>
    <mergeCell ref="X127:X129"/>
    <mergeCell ref="S135:S136"/>
    <mergeCell ref="T135:T136"/>
    <mergeCell ref="U135:U136"/>
    <mergeCell ref="X135:X136"/>
    <mergeCell ref="S138:S140"/>
    <mergeCell ref="T138:T140"/>
    <mergeCell ref="U138:U140"/>
    <mergeCell ref="X138:X140"/>
    <mergeCell ref="S131:S133"/>
    <mergeCell ref="T131:T133"/>
    <mergeCell ref="U131:U133"/>
    <mergeCell ref="X131:X133"/>
    <mergeCell ref="S127:S129"/>
    <mergeCell ref="T127:T129"/>
    <mergeCell ref="U127:U129"/>
    <mergeCell ref="S154:S155"/>
    <mergeCell ref="T154:T155"/>
    <mergeCell ref="U154:U155"/>
    <mergeCell ref="X154:X155"/>
    <mergeCell ref="S157:S159"/>
    <mergeCell ref="T157:T159"/>
    <mergeCell ref="U157:U159"/>
    <mergeCell ref="X157:X159"/>
    <mergeCell ref="S181:S182"/>
    <mergeCell ref="T181:T182"/>
    <mergeCell ref="U181:U182"/>
    <mergeCell ref="X181:X182"/>
    <mergeCell ref="S177:S179"/>
    <mergeCell ref="T177:T179"/>
    <mergeCell ref="U177:U179"/>
    <mergeCell ref="X177:X179"/>
    <mergeCell ref="S165:S167"/>
    <mergeCell ref="T165:T167"/>
    <mergeCell ref="U165:U167"/>
    <mergeCell ref="X165:X167"/>
    <mergeCell ref="S161:S163"/>
    <mergeCell ref="T161:T163"/>
    <mergeCell ref="U161:U163"/>
    <mergeCell ref="X161:X163"/>
    <mergeCell ref="S233:S234"/>
    <mergeCell ref="T233:T234"/>
    <mergeCell ref="U233:U234"/>
    <mergeCell ref="X233:X234"/>
    <mergeCell ref="S219:S220"/>
    <mergeCell ref="T219:T220"/>
    <mergeCell ref="U219:U220"/>
    <mergeCell ref="X219:X220"/>
    <mergeCell ref="S222:S223"/>
    <mergeCell ref="T222:T223"/>
    <mergeCell ref="U222:U223"/>
    <mergeCell ref="X222:X223"/>
    <mergeCell ref="S225:S227"/>
    <mergeCell ref="T225:T227"/>
    <mergeCell ref="U225:U227"/>
    <mergeCell ref="X225:X227"/>
    <mergeCell ref="S229:S231"/>
    <mergeCell ref="T229:T231"/>
    <mergeCell ref="U229:U231"/>
    <mergeCell ref="X229:X231"/>
  </mergeCells>
  <phoneticPr fontId="5" type="noConversion"/>
  <conditionalFormatting sqref="P104:R105 Q35:R36 Q103:R103 P4:R4">
    <cfRule type="expression" dxfId="200" priority="139" stopIfTrue="1">
      <formula>AND(P4&lt;&gt;"",OR(P4&lt;=0,P4="-"))</formula>
    </cfRule>
  </conditionalFormatting>
  <conditionalFormatting sqref="Q116:R118 Q235:R65338">
    <cfRule type="expression" dxfId="199" priority="140" stopIfTrue="1">
      <formula>AND(Q116&lt;&gt;"",OR(Q116=0,Q116="-"))</formula>
    </cfRule>
  </conditionalFormatting>
  <conditionalFormatting sqref="O103:O105 O116:O118">
    <cfRule type="expression" dxfId="198" priority="141" stopIfTrue="1">
      <formula>O103&gt;=105</formula>
    </cfRule>
  </conditionalFormatting>
  <conditionalFormatting sqref="Q6:R6">
    <cfRule type="expression" dxfId="197" priority="138" stopIfTrue="1">
      <formula>AND(Q6&lt;&gt;"",OR(Q6&lt;=0,Q6="-"))</formula>
    </cfRule>
  </conditionalFormatting>
  <conditionalFormatting sqref="Q24:R24">
    <cfRule type="expression" dxfId="196" priority="137" stopIfTrue="1">
      <formula>AND(Q24&lt;&gt;"",OR(Q24&lt;=0,Q24="-"))</formula>
    </cfRule>
  </conditionalFormatting>
  <conditionalFormatting sqref="Q37:R37">
    <cfRule type="expression" dxfId="195" priority="136" stopIfTrue="1">
      <formula>AND(Q37&lt;&gt;"",OR(Q37&lt;=0,Q37="-"))</formula>
    </cfRule>
  </conditionalFormatting>
  <conditionalFormatting sqref="Q41:R41">
    <cfRule type="expression" dxfId="194" priority="135" stopIfTrue="1">
      <formula>AND(Q41&lt;&gt;"",OR(Q41&lt;=0,Q41="-"))</formula>
    </cfRule>
  </conditionalFormatting>
  <conditionalFormatting sqref="Q44:R44">
    <cfRule type="expression" dxfId="193" priority="134" stopIfTrue="1">
      <formula>AND(Q44&lt;&gt;"",OR(Q44&lt;=0,Q44="-"))</formula>
    </cfRule>
  </conditionalFormatting>
  <conditionalFormatting sqref="Q47:R47">
    <cfRule type="expression" dxfId="192" priority="133" stopIfTrue="1">
      <formula>AND(Q47&lt;&gt;"",OR(Q47&lt;=0,Q47="-"))</formula>
    </cfRule>
  </conditionalFormatting>
  <conditionalFormatting sqref="Q50:R50">
    <cfRule type="expression" dxfId="191" priority="132" stopIfTrue="1">
      <formula>AND(Q50&lt;&gt;"",OR(Q50&lt;=0,Q50="-"))</formula>
    </cfRule>
  </conditionalFormatting>
  <conditionalFormatting sqref="Q54:R54">
    <cfRule type="expression" dxfId="190" priority="131" stopIfTrue="1">
      <formula>AND(Q54&lt;&gt;"",OR(Q54&lt;=0,Q54="-"))</formula>
    </cfRule>
  </conditionalFormatting>
  <conditionalFormatting sqref="Q58:R58">
    <cfRule type="expression" dxfId="189" priority="130" stopIfTrue="1">
      <formula>AND(Q58&lt;&gt;"",OR(Q58&lt;=0,Q58="-"))</formula>
    </cfRule>
  </conditionalFormatting>
  <conditionalFormatting sqref="Q61:R61">
    <cfRule type="expression" dxfId="188" priority="129" stopIfTrue="1">
      <formula>AND(Q61&lt;&gt;"",OR(Q61&lt;=0,Q61="-"))</formula>
    </cfRule>
  </conditionalFormatting>
  <conditionalFormatting sqref="Q64:R64">
    <cfRule type="expression" dxfId="187" priority="128" stopIfTrue="1">
      <formula>AND(Q64&lt;&gt;"",OR(Q64&lt;=0,Q64="-"))</formula>
    </cfRule>
  </conditionalFormatting>
  <conditionalFormatting sqref="Q67:R67">
    <cfRule type="expression" dxfId="186" priority="127" stopIfTrue="1">
      <formula>AND(Q67&lt;&gt;"",OR(Q67&lt;=0,Q67="-"))</formula>
    </cfRule>
  </conditionalFormatting>
  <conditionalFormatting sqref="Q71:R71">
    <cfRule type="expression" dxfId="185" priority="126" stopIfTrue="1">
      <formula>AND(Q71&lt;&gt;"",OR(Q71&lt;=0,Q71="-"))</formula>
    </cfRule>
  </conditionalFormatting>
  <conditionalFormatting sqref="Q75:R75">
    <cfRule type="expression" dxfId="184" priority="125" stopIfTrue="1">
      <formula>AND(Q75&lt;&gt;"",OR(Q75&lt;=0,Q75="-"))</formula>
    </cfRule>
  </conditionalFormatting>
  <conditionalFormatting sqref="Q79:R79">
    <cfRule type="expression" dxfId="183" priority="124" stopIfTrue="1">
      <formula>AND(Q79&lt;&gt;"",OR(Q79&lt;=0,Q79="-"))</formula>
    </cfRule>
  </conditionalFormatting>
  <conditionalFormatting sqref="Q83:R83">
    <cfRule type="expression" dxfId="182" priority="123" stopIfTrue="1">
      <formula>AND(Q83&lt;&gt;"",OR(Q83&lt;=0,Q83="-"))</formula>
    </cfRule>
  </conditionalFormatting>
  <conditionalFormatting sqref="Q87:R87">
    <cfRule type="expression" dxfId="181" priority="122" stopIfTrue="1">
      <formula>AND(Q87&lt;&gt;"",OR(Q87&lt;=0,Q87="-"))</formula>
    </cfRule>
  </conditionalFormatting>
  <conditionalFormatting sqref="Q91:R91">
    <cfRule type="expression" dxfId="180" priority="121" stopIfTrue="1">
      <formula>AND(Q91&lt;&gt;"",OR(Q91&lt;=0,Q91="-"))</formula>
    </cfRule>
  </conditionalFormatting>
  <conditionalFormatting sqref="Q95:R95">
    <cfRule type="expression" dxfId="179" priority="120" stopIfTrue="1">
      <formula>AND(Q95&lt;&gt;"",OR(Q95&lt;=0,Q95="-"))</formula>
    </cfRule>
  </conditionalFormatting>
  <conditionalFormatting sqref="Q99:R99">
    <cfRule type="expression" dxfId="178" priority="119" stopIfTrue="1">
      <formula>AND(Q99&lt;&gt;"",OR(Q99&lt;=0,Q99="-"))</formula>
    </cfRule>
  </conditionalFormatting>
  <conditionalFormatting sqref="Q183:R183">
    <cfRule type="expression" dxfId="177" priority="104" stopIfTrue="1">
      <formula>AND(Q183&lt;&gt;"",OR(Q183&lt;=0,Q183="-"))</formula>
    </cfRule>
  </conditionalFormatting>
  <conditionalFormatting sqref="Q134:R134">
    <cfRule type="expression" dxfId="176" priority="113" stopIfTrue="1">
      <formula>AND(Q134&lt;&gt;"",OR(Q134&lt;=0,Q134="-"))</formula>
    </cfRule>
  </conditionalFormatting>
  <conditionalFormatting sqref="Q164:R164">
    <cfRule type="expression" dxfId="175" priority="108" stopIfTrue="1">
      <formula>AND(Q164&lt;&gt;"",OR(Q164&lt;=0,Q164="-"))</formula>
    </cfRule>
  </conditionalFormatting>
  <conditionalFormatting sqref="Q112:R112">
    <cfRule type="expression" dxfId="174" priority="118" stopIfTrue="1">
      <formula>AND(Q112&lt;&gt;"",OR(Q112&lt;=0,Q112="-"))</formula>
    </cfRule>
  </conditionalFormatting>
  <conditionalFormatting sqref="Q119:R119">
    <cfRule type="expression" dxfId="173" priority="117" stopIfTrue="1">
      <formula>AND(Q119&lt;&gt;"",OR(Q119&lt;=0,Q119="-"))</formula>
    </cfRule>
  </conditionalFormatting>
  <conditionalFormatting sqref="Q123:R123">
    <cfRule type="expression" dxfId="172" priority="116" stopIfTrue="1">
      <formula>AND(Q123&lt;&gt;"",OR(Q123&lt;=0,Q123="-"))</formula>
    </cfRule>
  </conditionalFormatting>
  <conditionalFormatting sqref="Q126:R126">
    <cfRule type="expression" dxfId="171" priority="115" stopIfTrue="1">
      <formula>AND(Q126&lt;&gt;"",OR(Q126&lt;=0,Q126="-"))</formula>
    </cfRule>
  </conditionalFormatting>
  <conditionalFormatting sqref="Q130:R130">
    <cfRule type="expression" dxfId="170" priority="114" stopIfTrue="1">
      <formula>AND(Q130&lt;&gt;"",OR(Q130&lt;=0,Q130="-"))</formula>
    </cfRule>
  </conditionalFormatting>
  <conditionalFormatting sqref="Q180:R180">
    <cfRule type="expression" dxfId="169" priority="105" stopIfTrue="1">
      <formula>AND(Q180&lt;&gt;"",OR(Q180&lt;=0,Q180="-"))</formula>
    </cfRule>
  </conditionalFormatting>
  <conditionalFormatting sqref="Q232:R232">
    <cfRule type="expression" dxfId="168" priority="92" stopIfTrue="1">
      <formula>AND(Q232&lt;&gt;"",OR(Q232&lt;=0,Q232="-"))</formula>
    </cfRule>
  </conditionalFormatting>
  <conditionalFormatting sqref="Q141:R141">
    <cfRule type="expression" dxfId="167" priority="112" stopIfTrue="1">
      <formula>AND(Q141&lt;&gt;"",OR(Q141&lt;=0,Q141="-"))</formula>
    </cfRule>
  </conditionalFormatting>
  <conditionalFormatting sqref="Q145:R145">
    <cfRule type="expression" dxfId="166" priority="111" stopIfTrue="1">
      <formula>AND(Q145&lt;&gt;"",OR(Q145&lt;=0,Q145="-"))</formula>
    </cfRule>
  </conditionalFormatting>
  <conditionalFormatting sqref="Q149:R149">
    <cfRule type="expression" dxfId="165" priority="110" stopIfTrue="1">
      <formula>AND(Q149&lt;&gt;"",OR(Q149&lt;=0,Q149="-"))</formula>
    </cfRule>
  </conditionalFormatting>
  <conditionalFormatting sqref="Q153:R153">
    <cfRule type="expression" dxfId="164" priority="109" stopIfTrue="1">
      <formula>AND(Q153&lt;&gt;"",OR(Q153&lt;=0,Q153="-"))</formula>
    </cfRule>
  </conditionalFormatting>
  <conditionalFormatting sqref="Q224:R224">
    <cfRule type="expression" dxfId="163" priority="93" stopIfTrue="1">
      <formula>AND(Q224&lt;&gt;"",OR(Q224&lt;=0,Q224="-"))</formula>
    </cfRule>
  </conditionalFormatting>
  <conditionalFormatting sqref="Q172:R172">
    <cfRule type="expression" dxfId="162" priority="107" stopIfTrue="1">
      <formula>AND(Q172&lt;&gt;"",OR(Q172&lt;=0,Q172="-"))</formula>
    </cfRule>
  </conditionalFormatting>
  <conditionalFormatting sqref="Q176:R176">
    <cfRule type="expression" dxfId="161" priority="106" stopIfTrue="1">
      <formula>AND(Q176&lt;&gt;"",OR(Q176&lt;=0,Q176="-"))</formula>
    </cfRule>
  </conditionalFormatting>
  <conditionalFormatting sqref="Q188:R188">
    <cfRule type="expression" dxfId="160" priority="103" stopIfTrue="1">
      <formula>AND(Q188&lt;&gt;"",OR(Q188&lt;=0,Q188="-"))</formula>
    </cfRule>
  </conditionalFormatting>
  <conditionalFormatting sqref="Q192:R192">
    <cfRule type="expression" dxfId="159" priority="102" stopIfTrue="1">
      <formula>AND(Q192&lt;&gt;"",OR(Q192&lt;=0,Q192="-"))</formula>
    </cfRule>
  </conditionalFormatting>
  <conditionalFormatting sqref="Q196:R196">
    <cfRule type="expression" dxfId="158" priority="101" stopIfTrue="1">
      <formula>AND(Q196&lt;&gt;"",OR(Q196&lt;=0,Q196="-"))</formula>
    </cfRule>
  </conditionalFormatting>
  <conditionalFormatting sqref="Q199:R199">
    <cfRule type="expression" dxfId="157" priority="100" stopIfTrue="1">
      <formula>AND(Q199&lt;&gt;"",OR(Q199&lt;=0,Q199="-"))</formula>
    </cfRule>
  </conditionalFormatting>
  <conditionalFormatting sqref="Q203:R203">
    <cfRule type="expression" dxfId="156" priority="99" stopIfTrue="1">
      <formula>AND(Q203&lt;&gt;"",OR(Q203&lt;=0,Q203="-"))</formula>
    </cfRule>
  </conditionalFormatting>
  <conditionalFormatting sqref="Q207:R207">
    <cfRule type="expression" dxfId="155" priority="98" stopIfTrue="1">
      <formula>AND(Q207&lt;&gt;"",OR(Q207&lt;=0,Q207="-"))</formula>
    </cfRule>
  </conditionalFormatting>
  <conditionalFormatting sqref="Q210:R210">
    <cfRule type="expression" dxfId="154" priority="97" stopIfTrue="1">
      <formula>AND(Q210&lt;&gt;"",OR(Q210&lt;=0,Q210="-"))</formula>
    </cfRule>
  </conditionalFormatting>
  <conditionalFormatting sqref="Q214:R214">
    <cfRule type="expression" dxfId="153" priority="96" stopIfTrue="1">
      <formula>AND(Q214&lt;&gt;"",OR(Q214&lt;=0,Q214="-"))</formula>
    </cfRule>
  </conditionalFormatting>
  <conditionalFormatting sqref="Q218:R218">
    <cfRule type="expression" dxfId="152" priority="95" stopIfTrue="1">
      <formula>AND(Q218&lt;&gt;"",OR(Q218&lt;=0,Q218="-"))</formula>
    </cfRule>
  </conditionalFormatting>
  <conditionalFormatting sqref="Q221:R221">
    <cfRule type="expression" dxfId="151" priority="94" stopIfTrue="1">
      <formula>AND(Q221&lt;&gt;"",OR(Q221&lt;=0,Q221="-"))</formula>
    </cfRule>
  </conditionalFormatting>
  <conditionalFormatting sqref="Q160:R160">
    <cfRule type="expression" dxfId="150" priority="91" stopIfTrue="1">
      <formula>AND(Q160&lt;&gt;"",OR(Q160&lt;=0,Q160="-"))</formula>
    </cfRule>
  </conditionalFormatting>
  <conditionalFormatting sqref="Q228:R228">
    <cfRule type="expression" dxfId="149" priority="90" stopIfTrue="1">
      <formula>AND(Q228&lt;&gt;"",OR(Q228&lt;=0,Q228="-"))</formula>
    </cfRule>
  </conditionalFormatting>
  <conditionalFormatting sqref="Q168:R168">
    <cfRule type="expression" dxfId="148" priority="89" stopIfTrue="1">
      <formula>AND(Q168&lt;&gt;"",OR(Q168&lt;=0,Q168="-"))</formula>
    </cfRule>
  </conditionalFormatting>
  <conditionalFormatting sqref="Q156:R156">
    <cfRule type="expression" dxfId="147" priority="88" stopIfTrue="1">
      <formula>AND(Q156&lt;&gt;"",OR(Q156&lt;=0,Q156="-"))</formula>
    </cfRule>
  </conditionalFormatting>
  <conditionalFormatting sqref="Q10:R10">
    <cfRule type="expression" dxfId="146" priority="87" stopIfTrue="1">
      <formula>AND(Q10&lt;&gt;"",OR(Q10&lt;=0,Q10="-"))</formula>
    </cfRule>
  </conditionalFormatting>
  <conditionalFormatting sqref="Q14:R14">
    <cfRule type="expression" dxfId="145" priority="86" stopIfTrue="1">
      <formula>AND(Q14&lt;&gt;"",OR(Q14&lt;=0,Q14="-"))</formula>
    </cfRule>
  </conditionalFormatting>
  <conditionalFormatting sqref="Q19:R19">
    <cfRule type="expression" dxfId="144" priority="85" stopIfTrue="1">
      <formula>AND(Q19&lt;&gt;"",OR(Q19&lt;=0,Q19="-"))</formula>
    </cfRule>
  </conditionalFormatting>
  <conditionalFormatting sqref="Q1:R1">
    <cfRule type="expression" dxfId="143" priority="84" stopIfTrue="1">
      <formula>AND(Q1&lt;&gt;"",OR(Q1&lt;=0,Q1="-"))</formula>
    </cfRule>
  </conditionalFormatting>
  <conditionalFormatting sqref="Q7:R7 Q9:R9 P8:R8">
    <cfRule type="expression" dxfId="142" priority="83" stopIfTrue="1">
      <formula>AND(P7&lt;&gt;"",OR(P7&lt;=0,P7="-"))</formula>
    </cfRule>
  </conditionalFormatting>
  <conditionalFormatting sqref="Q11:R11 Q13:R13 P12:R12">
    <cfRule type="expression" dxfId="141" priority="82" stopIfTrue="1">
      <formula>AND(P11&lt;&gt;"",OR(P11&lt;=0,P11="-"))</formula>
    </cfRule>
  </conditionalFormatting>
  <conditionalFormatting sqref="Q28:R28 Q30:R30 P29:R29">
    <cfRule type="expression" dxfId="140" priority="81" stopIfTrue="1">
      <formula>AND(P28&lt;&gt;"",OR(P28&lt;=0,P28="-"))</formula>
    </cfRule>
  </conditionalFormatting>
  <conditionalFormatting sqref="Q32:R32 Q34:R34 P33:R33">
    <cfRule type="expression" dxfId="139" priority="80" stopIfTrue="1">
      <formula>AND(P32&lt;&gt;"",OR(P32&lt;=0,P32="-"))</formula>
    </cfRule>
  </conditionalFormatting>
  <conditionalFormatting sqref="Q38:R38 Q40:R40 P39:R39">
    <cfRule type="expression" dxfId="138" priority="79" stopIfTrue="1">
      <formula>AND(P38&lt;&gt;"",OR(P38&lt;=0,P38="-"))</formula>
    </cfRule>
  </conditionalFormatting>
  <conditionalFormatting sqref="Q51:R51 Q53:R53 P52:R52">
    <cfRule type="expression" dxfId="137" priority="78" stopIfTrue="1">
      <formula>AND(P51&lt;&gt;"",OR(P51&lt;=0,P51="-"))</formula>
    </cfRule>
  </conditionalFormatting>
  <conditionalFormatting sqref="Q55:R55 Q57:R57 P56:R56">
    <cfRule type="expression" dxfId="136" priority="77" stopIfTrue="1">
      <formula>AND(P55&lt;&gt;"",OR(P55&lt;=0,P55="-"))</formula>
    </cfRule>
  </conditionalFormatting>
  <conditionalFormatting sqref="Q68:R68 Q70:R70 P69:R69">
    <cfRule type="expression" dxfId="135" priority="76" stopIfTrue="1">
      <formula>AND(P68&lt;&gt;"",OR(P68&lt;=0,P68="-"))</formula>
    </cfRule>
  </conditionalFormatting>
  <conditionalFormatting sqref="Q72:R72 Q74:R74 P73:R73">
    <cfRule type="expression" dxfId="134" priority="75" stopIfTrue="1">
      <formula>AND(P72&lt;&gt;"",OR(P72&lt;=0,P72="-"))</formula>
    </cfRule>
  </conditionalFormatting>
  <conditionalFormatting sqref="Q76:R76 Q78:R78 P77:R77">
    <cfRule type="expression" dxfId="133" priority="74" stopIfTrue="1">
      <formula>AND(P76&lt;&gt;"",OR(P76&lt;=0,P76="-"))</formula>
    </cfRule>
  </conditionalFormatting>
  <conditionalFormatting sqref="Q80:R80 Q82:R82 P81:R81">
    <cfRule type="expression" dxfId="132" priority="73" stopIfTrue="1">
      <formula>AND(P80&lt;&gt;"",OR(P80&lt;=0,P80="-"))</formula>
    </cfRule>
  </conditionalFormatting>
  <conditionalFormatting sqref="Q84:R84 Q86:R86 P85:R85">
    <cfRule type="expression" dxfId="131" priority="72" stopIfTrue="1">
      <formula>AND(P84&lt;&gt;"",OR(P84&lt;=0,P84="-"))</formula>
    </cfRule>
  </conditionalFormatting>
  <conditionalFormatting sqref="Q88:R88 Q90:R90 P89:R89">
    <cfRule type="expression" dxfId="130" priority="71" stopIfTrue="1">
      <formula>AND(P88&lt;&gt;"",OR(P88&lt;=0,P88="-"))</formula>
    </cfRule>
  </conditionalFormatting>
  <conditionalFormatting sqref="Q92:R92 Q94:R94 P93:R93">
    <cfRule type="expression" dxfId="129" priority="70" stopIfTrue="1">
      <formula>AND(P92&lt;&gt;"",OR(P92&lt;=0,P92="-"))</formula>
    </cfRule>
  </conditionalFormatting>
  <conditionalFormatting sqref="Q96:R96 Q98:R98 P97:R97">
    <cfRule type="expression" dxfId="128" priority="69" stopIfTrue="1">
      <formula>AND(P96&lt;&gt;"",OR(P96&lt;=0,P96="-"))</formula>
    </cfRule>
  </conditionalFormatting>
  <conditionalFormatting sqref="Q113:R113 Q115:R115 P114:R114">
    <cfRule type="expression" dxfId="127" priority="68" stopIfTrue="1">
      <formula>AND(P113&lt;&gt;"",OR(P113&lt;=0,P113="-"))</formula>
    </cfRule>
  </conditionalFormatting>
  <conditionalFormatting sqref="Q120:R120 Q122:R122 P121:R121">
    <cfRule type="expression" dxfId="126" priority="67" stopIfTrue="1">
      <formula>AND(P120&lt;&gt;"",OR(P120&lt;=0,P120="-"))</formula>
    </cfRule>
  </conditionalFormatting>
  <conditionalFormatting sqref="Q127:R127 Q129:R129 P128:R128">
    <cfRule type="expression" dxfId="125" priority="66" stopIfTrue="1">
      <formula>AND(P127&lt;&gt;"",OR(P127&lt;=0,P127="-"))</formula>
    </cfRule>
  </conditionalFormatting>
  <conditionalFormatting sqref="Q131:R131 Q133:R133 P132:R132">
    <cfRule type="expression" dxfId="124" priority="65" stopIfTrue="1">
      <formula>AND(P131&lt;&gt;"",OR(P131&lt;=0,P131="-"))</formula>
    </cfRule>
  </conditionalFormatting>
  <conditionalFormatting sqref="Q138:R138 Q140:R140 P139:R139">
    <cfRule type="expression" dxfId="123" priority="64" stopIfTrue="1">
      <formula>AND(P138&lt;&gt;"",OR(P138&lt;=0,P138="-"))</formula>
    </cfRule>
  </conditionalFormatting>
  <conditionalFormatting sqref="Q142:R142 Q144:R144 P143:R143">
    <cfRule type="expression" dxfId="122" priority="63" stopIfTrue="1">
      <formula>AND(P142&lt;&gt;"",OR(P142&lt;=0,P142="-"))</formula>
    </cfRule>
  </conditionalFormatting>
  <conditionalFormatting sqref="Q146:R146 Q148:R148 P147:R147">
    <cfRule type="expression" dxfId="121" priority="62" stopIfTrue="1">
      <formula>AND(P146&lt;&gt;"",OR(P146&lt;=0,P146="-"))</formula>
    </cfRule>
  </conditionalFormatting>
  <conditionalFormatting sqref="Q150:R150 Q152:R152 P151:R151">
    <cfRule type="expression" dxfId="120" priority="61" stopIfTrue="1">
      <formula>AND(P150&lt;&gt;"",OR(P150&lt;=0,P150="-"))</formula>
    </cfRule>
  </conditionalFormatting>
  <conditionalFormatting sqref="Q157:R157 Q159:R159 P158:R158">
    <cfRule type="expression" dxfId="119" priority="60" stopIfTrue="1">
      <formula>AND(P157&lt;&gt;"",OR(P157&lt;=0,P157="-"))</formula>
    </cfRule>
  </conditionalFormatting>
  <conditionalFormatting sqref="Q165:R165 Q167:R167 P166:R166">
    <cfRule type="expression" dxfId="118" priority="59" stopIfTrue="1">
      <formula>AND(P165&lt;&gt;"",OR(P165&lt;=0,P165="-"))</formula>
    </cfRule>
  </conditionalFormatting>
  <conditionalFormatting sqref="Q161:R161 Q163:R163 P162:R162">
    <cfRule type="expression" dxfId="117" priority="58" stopIfTrue="1">
      <formula>AND(P161&lt;&gt;"",OR(P161&lt;=0,P161="-"))</formula>
    </cfRule>
  </conditionalFormatting>
  <conditionalFormatting sqref="Q169:R169 Q171:R171 P170:R170">
    <cfRule type="expression" dxfId="116" priority="57" stopIfTrue="1">
      <formula>AND(P169&lt;&gt;"",OR(P169&lt;=0,P169="-"))</formula>
    </cfRule>
  </conditionalFormatting>
  <conditionalFormatting sqref="Q173:R173 Q175:R175 P174:R174">
    <cfRule type="expression" dxfId="115" priority="56" stopIfTrue="1">
      <formula>AND(P173&lt;&gt;"",OR(P173&lt;=0,P173="-"))</formula>
    </cfRule>
  </conditionalFormatting>
  <conditionalFormatting sqref="Q177:R177 Q179:R179 P178:R178">
    <cfRule type="expression" dxfId="114" priority="55" stopIfTrue="1">
      <formula>AND(P177&lt;&gt;"",OR(P177&lt;=0,P177="-"))</formula>
    </cfRule>
  </conditionalFormatting>
  <conditionalFormatting sqref="Q189:R189 Q191:R191 P190:R190">
    <cfRule type="expression" dxfId="113" priority="54" stopIfTrue="1">
      <formula>AND(P189&lt;&gt;"",OR(P189&lt;=0,P189="-"))</formula>
    </cfRule>
  </conditionalFormatting>
  <conditionalFormatting sqref="Q193:R193 Q195:R195 P194:R194">
    <cfRule type="expression" dxfId="112" priority="53" stopIfTrue="1">
      <formula>AND(P193&lt;&gt;"",OR(P193&lt;=0,P193="-"))</formula>
    </cfRule>
  </conditionalFormatting>
  <conditionalFormatting sqref="Q200:R200 Q202:R202 P201:R201">
    <cfRule type="expression" dxfId="111" priority="52" stopIfTrue="1">
      <formula>AND(P200&lt;&gt;"",OR(P200&lt;=0,P200="-"))</formula>
    </cfRule>
  </conditionalFormatting>
  <conditionalFormatting sqref="Q204:R204 Q206:R206 P205:R205">
    <cfRule type="expression" dxfId="110" priority="51" stopIfTrue="1">
      <formula>AND(P204&lt;&gt;"",OR(P204&lt;=0,P204="-"))</formula>
    </cfRule>
  </conditionalFormatting>
  <conditionalFormatting sqref="Q211:R211 Q213:R213 P212:R212">
    <cfRule type="expression" dxfId="109" priority="50" stopIfTrue="1">
      <formula>AND(P211&lt;&gt;"",OR(P211&lt;=0,P211="-"))</formula>
    </cfRule>
  </conditionalFormatting>
  <conditionalFormatting sqref="Q215:R215 Q217:R217 P216:R216">
    <cfRule type="expression" dxfId="108" priority="49" stopIfTrue="1">
      <formula>AND(P215&lt;&gt;"",OR(P215&lt;=0,P215="-"))</formula>
    </cfRule>
  </conditionalFormatting>
  <conditionalFormatting sqref="Q225:R225 Q227:R227 P226:R226">
    <cfRule type="expression" dxfId="107" priority="48" stopIfTrue="1">
      <formula>AND(P225&lt;&gt;"",OR(P225&lt;=0,P225="-"))</formula>
    </cfRule>
  </conditionalFormatting>
  <conditionalFormatting sqref="Q229:R229 Q231:R231 P230:R230">
    <cfRule type="expression" dxfId="106" priority="47" stopIfTrue="1">
      <formula>AND(P229&lt;&gt;"",OR(P229&lt;=0,P229="-"))</formula>
    </cfRule>
  </conditionalFormatting>
  <conditionalFormatting sqref="Q25:R25 P26:R26">
    <cfRule type="expression" dxfId="105" priority="46" stopIfTrue="1">
      <formula>AND(P25&lt;&gt;"",OR(P25&lt;=0,P25="-"))</formula>
    </cfRule>
  </conditionalFormatting>
  <conditionalFormatting sqref="Q42:R42 P43:R43">
    <cfRule type="expression" dxfId="104" priority="45" stopIfTrue="1">
      <formula>AND(P42&lt;&gt;"",OR(P42&lt;=0,P42="-"))</formula>
    </cfRule>
  </conditionalFormatting>
  <conditionalFormatting sqref="Q45:R45 P46:R46">
    <cfRule type="expression" dxfId="103" priority="44" stopIfTrue="1">
      <formula>AND(P45&lt;&gt;"",OR(P45&lt;=0,P45="-"))</formula>
    </cfRule>
  </conditionalFormatting>
  <conditionalFormatting sqref="Q48:R48 P49:R49">
    <cfRule type="expression" dxfId="102" priority="43" stopIfTrue="1">
      <formula>AND(P48&lt;&gt;"",OR(P48&lt;=0,P48="-"))</formula>
    </cfRule>
  </conditionalFormatting>
  <conditionalFormatting sqref="Q59:R59 P60:R60">
    <cfRule type="expression" dxfId="101" priority="42" stopIfTrue="1">
      <formula>AND(P59&lt;&gt;"",OR(P59&lt;=0,P59="-"))</formula>
    </cfRule>
  </conditionalFormatting>
  <conditionalFormatting sqref="Q62:R62 P63:R63">
    <cfRule type="expression" dxfId="100" priority="41" stopIfTrue="1">
      <formula>AND(P62&lt;&gt;"",OR(P62&lt;=0,P62="-"))</formula>
    </cfRule>
  </conditionalFormatting>
  <conditionalFormatting sqref="Q65:R65 P66:R66">
    <cfRule type="expression" dxfId="99" priority="40" stopIfTrue="1">
      <formula>AND(P65&lt;&gt;"",OR(P65&lt;=0,P65="-"))</formula>
    </cfRule>
  </conditionalFormatting>
  <conditionalFormatting sqref="Q100:R100 P101:R101">
    <cfRule type="expression" dxfId="98" priority="39" stopIfTrue="1">
      <formula>AND(P100&lt;&gt;"",OR(P100&lt;=0,P100="-"))</formula>
    </cfRule>
  </conditionalFormatting>
  <conditionalFormatting sqref="Q124:R124 P125:R125">
    <cfRule type="expression" dxfId="97" priority="38" stopIfTrue="1">
      <formula>AND(P124&lt;&gt;"",OR(P124&lt;=0,P124="-"))</formula>
    </cfRule>
  </conditionalFormatting>
  <conditionalFormatting sqref="Q135:R135 P136:R136">
    <cfRule type="expression" dxfId="96" priority="37" stopIfTrue="1">
      <formula>AND(P135&lt;&gt;"",OR(P135&lt;=0,P135="-"))</formula>
    </cfRule>
  </conditionalFormatting>
  <conditionalFormatting sqref="Q154:R154 P155:R155">
    <cfRule type="expression" dxfId="95" priority="36" stopIfTrue="1">
      <formula>AND(P154&lt;&gt;"",OR(P154&lt;=0,P154="-"))</formula>
    </cfRule>
  </conditionalFormatting>
  <conditionalFormatting sqref="Q181:R181 P182:R182">
    <cfRule type="expression" dxfId="94" priority="35" stopIfTrue="1">
      <formula>AND(P181&lt;&gt;"",OR(P181&lt;=0,P181="-"))</formula>
    </cfRule>
  </conditionalFormatting>
  <conditionalFormatting sqref="Q197:R197 P198:R198">
    <cfRule type="expression" dxfId="93" priority="34" stopIfTrue="1">
      <formula>AND(P197&lt;&gt;"",OR(P197&lt;=0,P197="-"))</formula>
    </cfRule>
  </conditionalFormatting>
  <conditionalFormatting sqref="Q208:R208 P209:R209">
    <cfRule type="expression" dxfId="92" priority="33" stopIfTrue="1">
      <formula>AND(P208&lt;&gt;"",OR(P208&lt;=0,P208="-"))</formula>
    </cfRule>
  </conditionalFormatting>
  <conditionalFormatting sqref="Q219:R219 P220:R220">
    <cfRule type="expression" dxfId="91" priority="32" stopIfTrue="1">
      <formula>AND(P219&lt;&gt;"",OR(P219&lt;=0,P219="-"))</formula>
    </cfRule>
  </conditionalFormatting>
  <conditionalFormatting sqref="Q222:R222 P223:R223">
    <cfRule type="expression" dxfId="90" priority="31" stopIfTrue="1">
      <formula>AND(P222&lt;&gt;"",OR(P222&lt;=0,P222="-"))</formula>
    </cfRule>
  </conditionalFormatting>
  <conditionalFormatting sqref="Q233:R233 P234:R234">
    <cfRule type="expression" dxfId="89" priority="30" stopIfTrue="1">
      <formula>AND(P233&lt;&gt;"",OR(P233&lt;=0,P233="-"))</formula>
    </cfRule>
  </conditionalFormatting>
  <conditionalFormatting sqref="P16">
    <cfRule type="expression" dxfId="88" priority="29" stopIfTrue="1">
      <formula>AND(P16&lt;&gt;"",OR(P16&lt;=0,P16="-"))</formula>
    </cfRule>
  </conditionalFormatting>
  <conditionalFormatting sqref="P17">
    <cfRule type="expression" dxfId="87" priority="28" stopIfTrue="1">
      <formula>AND(P17&lt;&gt;"",OR(P17&lt;=0,P17="-"))</formula>
    </cfRule>
  </conditionalFormatting>
  <conditionalFormatting sqref="Q16">
    <cfRule type="expression" dxfId="86" priority="27" stopIfTrue="1">
      <formula>AND(Q16&lt;&gt;"",OR(Q16&lt;=0,Q16="-"))</formula>
    </cfRule>
  </conditionalFormatting>
  <conditionalFormatting sqref="R16:R17">
    <cfRule type="expression" dxfId="85" priority="26" stopIfTrue="1">
      <formula>AND(R16&lt;&gt;"",OR(R16&lt;=0,R16="-"))</formula>
    </cfRule>
  </conditionalFormatting>
  <conditionalFormatting sqref="Q17">
    <cfRule type="expression" dxfId="84" priority="25" stopIfTrue="1">
      <formula>AND(Q17&lt;&gt;"",OR(Q17&lt;=0,Q17="-"))</formula>
    </cfRule>
  </conditionalFormatting>
  <conditionalFormatting sqref="Q18:R18">
    <cfRule type="expression" dxfId="83" priority="24" stopIfTrue="1">
      <formula>AND(Q18&lt;&gt;"",OR(Q18&lt;=0,Q18="-"))</formula>
    </cfRule>
  </conditionalFormatting>
  <conditionalFormatting sqref="Q15:R15">
    <cfRule type="expression" dxfId="82" priority="23" stopIfTrue="1">
      <formula>AND(Q15&lt;&gt;"",OR(Q15&lt;=0,Q15="-"))</formula>
    </cfRule>
  </conditionalFormatting>
  <conditionalFormatting sqref="P185">
    <cfRule type="expression" dxfId="81" priority="15" stopIfTrue="1">
      <formula>AND(P185&lt;&gt;"",OR(P185&lt;=0,P185="-"))</formula>
    </cfRule>
  </conditionalFormatting>
  <conditionalFormatting sqref="P186">
    <cfRule type="expression" dxfId="80" priority="14" stopIfTrue="1">
      <formula>AND(P186&lt;&gt;"",OR(P186&lt;=0,P186="-"))</formula>
    </cfRule>
  </conditionalFormatting>
  <conditionalFormatting sqref="Q185">
    <cfRule type="expression" dxfId="79" priority="13" stopIfTrue="1">
      <formula>AND(Q185&lt;&gt;"",OR(Q185&lt;=0,Q185="-"))</formula>
    </cfRule>
  </conditionalFormatting>
  <conditionalFormatting sqref="R185:R186">
    <cfRule type="expression" dxfId="78" priority="12" stopIfTrue="1">
      <formula>AND(R185&lt;&gt;"",OR(R185&lt;=0,R185="-"))</formula>
    </cfRule>
  </conditionalFormatting>
  <conditionalFormatting sqref="Q186">
    <cfRule type="expression" dxfId="77" priority="11" stopIfTrue="1">
      <formula>AND(Q186&lt;&gt;"",OR(Q186&lt;=0,Q186="-"))</formula>
    </cfRule>
  </conditionalFormatting>
  <conditionalFormatting sqref="Q187:R187">
    <cfRule type="expression" dxfId="76" priority="10" stopIfTrue="1">
      <formula>AND(Q187&lt;&gt;"",OR(Q187&lt;=0,Q187="-"))</formula>
    </cfRule>
  </conditionalFormatting>
  <conditionalFormatting sqref="Q184:R184">
    <cfRule type="expression" dxfId="75" priority="9" stopIfTrue="1">
      <formula>AND(Q184&lt;&gt;"",OR(Q184&lt;=0,Q184="-"))</formula>
    </cfRule>
  </conditionalFormatting>
  <conditionalFormatting sqref="P21">
    <cfRule type="expression" dxfId="74" priority="22" stopIfTrue="1">
      <formula>AND(P21&lt;&gt;"",OR(P21&lt;=0,P21="-"))</formula>
    </cfRule>
  </conditionalFormatting>
  <conditionalFormatting sqref="P22">
    <cfRule type="expression" dxfId="73" priority="21" stopIfTrue="1">
      <formula>AND(P22&lt;&gt;"",OR(P22&lt;=0,P22="-"))</formula>
    </cfRule>
  </conditionalFormatting>
  <conditionalFormatting sqref="Q21">
    <cfRule type="expression" dxfId="72" priority="20" stopIfTrue="1">
      <formula>AND(Q21&lt;&gt;"",OR(Q21&lt;=0,Q21="-"))</formula>
    </cfRule>
  </conditionalFormatting>
  <conditionalFormatting sqref="R21:R22">
    <cfRule type="expression" dxfId="71" priority="19" stopIfTrue="1">
      <formula>AND(R21&lt;&gt;"",OR(R21&lt;=0,R21="-"))</formula>
    </cfRule>
  </conditionalFormatting>
  <conditionalFormatting sqref="Q22">
    <cfRule type="expression" dxfId="70" priority="18" stopIfTrue="1">
      <formula>AND(Q22&lt;&gt;"",OR(Q22&lt;=0,Q22="-"))</formula>
    </cfRule>
  </conditionalFormatting>
  <conditionalFormatting sqref="Q23:R23">
    <cfRule type="expression" dxfId="69" priority="17" stopIfTrue="1">
      <formula>AND(Q23&lt;&gt;"",OR(Q23&lt;=0,Q23="-"))</formula>
    </cfRule>
  </conditionalFormatting>
  <conditionalFormatting sqref="Q20:R20">
    <cfRule type="expression" dxfId="68" priority="16" stopIfTrue="1">
      <formula>AND(Q20&lt;&gt;"",OR(Q20&lt;=0,Q20="-"))</formula>
    </cfRule>
  </conditionalFormatting>
  <conditionalFormatting sqref="Q137:R137">
    <cfRule type="expression" dxfId="67" priority="8" stopIfTrue="1">
      <formula>AND(Q137&lt;&gt;"",OR(Q137&lt;=0,Q137="-"))</formula>
    </cfRule>
  </conditionalFormatting>
  <conditionalFormatting sqref="Q106:R106">
    <cfRule type="expression" dxfId="66" priority="7" stopIfTrue="1">
      <formula>AND(Q106&lt;&gt;"",OR(Q106&lt;=0,Q106="-"))</formula>
    </cfRule>
  </conditionalFormatting>
  <conditionalFormatting sqref="Q107:R107">
    <cfRule type="expression" dxfId="65" priority="6" stopIfTrue="1">
      <formula>AND(Q107&lt;&gt;"",OR(Q107&lt;=0,Q107="-"))</formula>
    </cfRule>
  </conditionalFormatting>
  <conditionalFormatting sqref="Q27:R27">
    <cfRule type="expression" dxfId="64" priority="5" stopIfTrue="1">
      <formula>AND(Q27&lt;&gt;"",OR(Q27&lt;=0,Q27="-"))</formula>
    </cfRule>
  </conditionalFormatting>
  <conditionalFormatting sqref="Q31:R31">
    <cfRule type="expression" dxfId="63" priority="4" stopIfTrue="1">
      <formula>AND(Q31&lt;&gt;"",OR(Q31&lt;=0,Q31="-"))</formula>
    </cfRule>
  </conditionalFormatting>
  <conditionalFormatting sqref="Q102:R102">
    <cfRule type="expression" dxfId="62" priority="3" stopIfTrue="1">
      <formula>AND(Q102&lt;&gt;"",OR(Q102&lt;=0,Q102="-"))</formula>
    </cfRule>
  </conditionalFormatting>
  <conditionalFormatting sqref="Q108:R108">
    <cfRule type="expression" dxfId="61" priority="2" stopIfTrue="1">
      <formula>AND(Q108&lt;&gt;"",OR(Q108&lt;=0,Q108="-"))</formula>
    </cfRule>
  </conditionalFormatting>
  <conditionalFormatting sqref="Q109:R109 Q111:R111 P110:R110">
    <cfRule type="expression" dxfId="60" priority="1" stopIfTrue="1">
      <formula>AND(P109&lt;&gt;"",OR(P109&lt;=0,P109="-"))</formula>
    </cfRule>
  </conditionalFormatting>
  <pageMargins left="0.70866141732283472" right="0.70866141732283472" top="0.39370078740157483" bottom="0.39370078740157483" header="0" footer="0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4"/>
  <sheetViews>
    <sheetView zoomScale="65" zoomScaleNormal="65" workbookViewId="0">
      <pane ySplit="1" topLeftCell="A2" activePane="bottomLeft" state="frozen"/>
      <selection pane="bottomLeft" activeCell="A6" sqref="A6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1.570312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12.8554687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1.570312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12.8554687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1.570312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12.8554687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1.570312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12.8554687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1.570312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12.8554687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1.570312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12.8554687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1.570312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12.8554687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1.570312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12.8554687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1.570312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12.8554687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1.570312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12.8554687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1.570312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12.8554687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1.570312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12.8554687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1.570312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12.8554687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1.570312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12.8554687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1.570312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12.8554687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1.570312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12.8554687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1.570312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12.8554687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1.570312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12.8554687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1.570312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12.8554687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1.570312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12.8554687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1.570312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12.8554687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1.570312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12.8554687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1.570312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12.8554687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1.570312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12.8554687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1.570312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12.8554687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1.570312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12.8554687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1.570312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12.8554687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1.570312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12.8554687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1.570312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12.8554687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1.570312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12.8554687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1.570312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12.8554687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1.570312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12.8554687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1.570312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12.8554687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1.570312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12.8554687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1.570312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12.8554687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1.570312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12.8554687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1.570312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12.8554687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1.570312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12.8554687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1.570312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12.8554687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1.570312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12.8554687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1.570312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12.8554687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1.570312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12.8554687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1.570312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12.8554687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1.570312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12.8554687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1.570312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12.8554687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1.570312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12.8554687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1.570312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12.8554687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1.570312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12.8554687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1.570312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12.8554687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1.570312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12.8554687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1.570312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12.8554687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1.570312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12.8554687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1.570312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12.8554687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1.570312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12.8554687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1.570312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12.8554687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1.570312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12.8554687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1.570312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12.8554687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1.570312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12.8554687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1.570312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12.8554687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1.570312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12.8554687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1.570312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12.8554687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1.570312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12.8554687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1.570312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12.8554687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1.570312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12.8554687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501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314</v>
      </c>
    </row>
    <row r="6" spans="1:30" s="5" customFormat="1" ht="15.75" x14ac:dyDescent="0.25">
      <c r="A6" s="17"/>
      <c r="B6" s="285"/>
      <c r="C6" s="19"/>
      <c r="D6" s="19"/>
      <c r="E6" s="19"/>
      <c r="F6" s="10"/>
      <c r="G6" s="13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9"/>
      <c r="T6" s="9"/>
      <c r="U6" s="9"/>
      <c r="V6" s="9"/>
      <c r="W6" s="9"/>
      <c r="X6" s="19"/>
    </row>
    <row r="7" spans="1:30" s="5" customFormat="1" ht="15.75" x14ac:dyDescent="0.25">
      <c r="A7" s="17"/>
      <c r="B7" s="285"/>
      <c r="C7" s="19"/>
      <c r="D7" s="19"/>
      <c r="E7" s="19"/>
      <c r="F7" s="10"/>
      <c r="G7" s="13"/>
      <c r="H7" s="8"/>
      <c r="I7" s="8"/>
      <c r="J7" s="8"/>
      <c r="K7" s="8"/>
      <c r="L7" s="8"/>
      <c r="M7" s="8"/>
      <c r="N7" s="8"/>
      <c r="O7" s="19"/>
      <c r="P7" s="19"/>
      <c r="Q7" s="19"/>
      <c r="R7" s="19"/>
      <c r="S7" s="9"/>
      <c r="T7" s="9"/>
      <c r="U7" s="9"/>
      <c r="V7" s="9"/>
      <c r="W7" s="9"/>
      <c r="X7" s="9"/>
    </row>
    <row r="8" spans="1:30" s="5" customFormat="1" ht="15.75" x14ac:dyDescent="0.25">
      <c r="A8" s="17"/>
      <c r="B8" s="285"/>
      <c r="C8" s="19"/>
      <c r="D8" s="19"/>
      <c r="E8" s="19"/>
      <c r="F8" s="10"/>
      <c r="G8" s="13"/>
      <c r="H8" s="6"/>
      <c r="I8" s="6"/>
      <c r="J8" s="6"/>
      <c r="K8" s="6"/>
      <c r="L8" s="6"/>
      <c r="M8" s="6"/>
      <c r="V8" s="9" t="s">
        <v>0</v>
      </c>
    </row>
    <row r="9" spans="1:30" s="5" customFormat="1" ht="15.75" x14ac:dyDescent="0.25">
      <c r="A9" s="18"/>
      <c r="B9" s="286"/>
      <c r="C9" s="3"/>
      <c r="D9" s="3"/>
      <c r="E9" s="3"/>
      <c r="F9" s="11"/>
      <c r="G9" s="14"/>
      <c r="H9" s="6"/>
      <c r="I9" s="6"/>
      <c r="J9" s="6" t="s">
        <v>269</v>
      </c>
      <c r="K9" s="6"/>
      <c r="L9" s="6" t="s">
        <v>319</v>
      </c>
      <c r="M9" s="6"/>
      <c r="S9" s="25"/>
      <c r="T9" s="25"/>
      <c r="U9" s="25"/>
      <c r="V9" s="531" t="s">
        <v>1</v>
      </c>
      <c r="W9" s="532"/>
      <c r="X9" s="532"/>
    </row>
    <row r="10" spans="1:30" s="5" customFormat="1" ht="15.75" x14ac:dyDescent="0.25">
      <c r="A10" s="17"/>
      <c r="B10" s="285"/>
      <c r="C10" s="19"/>
      <c r="D10" s="19"/>
      <c r="E10" s="19"/>
      <c r="F10" s="12"/>
      <c r="G10" s="15"/>
      <c r="H10" s="6"/>
      <c r="I10" s="6"/>
      <c r="J10" s="6"/>
      <c r="K10" s="6"/>
      <c r="L10" s="6"/>
      <c r="M10" s="6"/>
      <c r="S10" s="25"/>
      <c r="T10" s="25"/>
      <c r="U10" s="25"/>
      <c r="V10" s="25" t="s">
        <v>203</v>
      </c>
    </row>
    <row r="11" spans="1:30" s="5" customFormat="1" ht="15.75" x14ac:dyDescent="0.25">
      <c r="A11" s="17"/>
      <c r="B11" s="285"/>
      <c r="C11" s="19"/>
      <c r="D11" s="19"/>
      <c r="E11" s="19"/>
      <c r="F11" s="12"/>
      <c r="G11" s="15"/>
      <c r="H11" s="6"/>
      <c r="I11" s="6"/>
      <c r="J11" s="6"/>
      <c r="K11" s="6"/>
      <c r="L11" s="6"/>
      <c r="M11" s="6"/>
      <c r="S11" s="25"/>
      <c r="T11" s="25"/>
      <c r="U11" s="25"/>
      <c r="V11" s="25" t="s">
        <v>202</v>
      </c>
    </row>
    <row r="12" spans="1:30" s="5" customFormat="1" ht="26.25" thickBot="1" x14ac:dyDescent="0.3">
      <c r="A12" s="520" t="s">
        <v>22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</row>
    <row r="13" spans="1:30" s="5" customFormat="1" ht="2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6"/>
      <c r="R13" s="26"/>
      <c r="S13" s="576" t="s">
        <v>16</v>
      </c>
      <c r="T13" s="577"/>
      <c r="U13" s="578"/>
      <c r="V13" s="579" t="s">
        <v>18</v>
      </c>
      <c r="W13" s="580"/>
      <c r="X13" s="24"/>
      <c r="Y13" s="4"/>
      <c r="Z13" s="4"/>
      <c r="AA13" s="4"/>
      <c r="AB13" s="4"/>
      <c r="AC13" s="4"/>
      <c r="AD13" s="4"/>
    </row>
    <row r="14" spans="1:30" s="254" customFormat="1" ht="114" customHeight="1" thickBot="1" x14ac:dyDescent="0.3">
      <c r="A14" s="244" t="s">
        <v>179</v>
      </c>
      <c r="B14" s="245" t="s">
        <v>180</v>
      </c>
      <c r="C14" s="245" t="s">
        <v>181</v>
      </c>
      <c r="D14" s="246" t="s">
        <v>2</v>
      </c>
      <c r="E14" s="439" t="s">
        <v>182</v>
      </c>
      <c r="F14" s="247" t="s">
        <v>183</v>
      </c>
      <c r="G14" s="496" t="s">
        <v>320</v>
      </c>
      <c r="H14" s="249" t="s">
        <v>184</v>
      </c>
      <c r="I14" s="250" t="s">
        <v>21</v>
      </c>
      <c r="J14" s="248" t="s">
        <v>19</v>
      </c>
      <c r="K14" s="248" t="s">
        <v>185</v>
      </c>
      <c r="L14" s="248" t="s">
        <v>186</v>
      </c>
      <c r="M14" s="248" t="s">
        <v>187</v>
      </c>
      <c r="N14" s="538" t="s">
        <v>5</v>
      </c>
      <c r="O14" s="539"/>
      <c r="P14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14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14" s="2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14" s="251" t="s">
        <v>17</v>
      </c>
      <c r="T14" s="251" t="s">
        <v>188</v>
      </c>
      <c r="U14" s="251" t="s">
        <v>189</v>
      </c>
      <c r="V14" s="252" t="s">
        <v>14</v>
      </c>
      <c r="W14" s="252" t="s">
        <v>15</v>
      </c>
      <c r="X14" s="248" t="s">
        <v>6</v>
      </c>
      <c r="Y14" s="253"/>
      <c r="Z14" s="253"/>
      <c r="AA14" s="253"/>
      <c r="AB14" s="253"/>
      <c r="AC14" s="253"/>
      <c r="AD14" s="253"/>
    </row>
    <row r="15" spans="1:30" s="5" customFormat="1" x14ac:dyDescent="0.25">
      <c r="A15" s="255"/>
      <c r="B15" s="256"/>
      <c r="C15" s="256"/>
      <c r="D15" s="256"/>
      <c r="E15" s="256"/>
      <c r="F15" s="257" t="s">
        <v>7</v>
      </c>
      <c r="G15" s="257" t="s">
        <v>7</v>
      </c>
      <c r="H15" s="257" t="s">
        <v>20</v>
      </c>
      <c r="I15" s="257" t="s">
        <v>20</v>
      </c>
      <c r="J15" s="257" t="s">
        <v>7</v>
      </c>
      <c r="K15" s="257" t="s">
        <v>20</v>
      </c>
      <c r="L15" s="257" t="s">
        <v>20</v>
      </c>
      <c r="M15" s="257" t="s">
        <v>20</v>
      </c>
      <c r="N15" s="257" t="s">
        <v>7</v>
      </c>
      <c r="O15" s="257" t="s">
        <v>8</v>
      </c>
      <c r="P15" s="258" t="s">
        <v>7</v>
      </c>
      <c r="Q15" s="22"/>
      <c r="R15" s="22"/>
      <c r="S15" s="259"/>
      <c r="T15" s="259"/>
      <c r="U15" s="259"/>
      <c r="V15" s="259"/>
      <c r="W15" s="259"/>
      <c r="Y15" s="253"/>
      <c r="Z15" s="253"/>
      <c r="AA15" s="253"/>
      <c r="AB15" s="253"/>
      <c r="AC15" s="253"/>
      <c r="AD15" s="4"/>
    </row>
    <row r="16" spans="1:30" x14ac:dyDescent="0.25">
      <c r="A16" s="314" t="s">
        <v>9</v>
      </c>
      <c r="B16" s="20"/>
      <c r="C16" s="20"/>
      <c r="D16" s="20"/>
      <c r="E16" s="20"/>
      <c r="F16" s="315">
        <v>3.15</v>
      </c>
      <c r="G16" s="21">
        <v>1.9</v>
      </c>
      <c r="H16" s="1"/>
      <c r="I16" s="1"/>
      <c r="J16" s="1"/>
      <c r="K16" s="1"/>
      <c r="L16" s="1"/>
      <c r="M16" s="260"/>
      <c r="N16" s="1"/>
      <c r="O16" s="261"/>
      <c r="P16" s="2"/>
      <c r="Q16" s="27"/>
      <c r="R16" s="27"/>
      <c r="S16" s="316"/>
      <c r="T16" s="316"/>
      <c r="U16" s="316"/>
      <c r="V16" s="316"/>
      <c r="W16" s="316"/>
      <c r="X16" s="313"/>
      <c r="Y16" s="253"/>
      <c r="Z16" s="253"/>
      <c r="AA16" s="253"/>
      <c r="AB16" s="253"/>
      <c r="AC16" s="253"/>
    </row>
    <row r="17" spans="1:30" ht="18" x14ac:dyDescent="0.25">
      <c r="A17" s="585" t="s">
        <v>270</v>
      </c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262"/>
      <c r="T17" s="262"/>
      <c r="U17" s="262"/>
      <c r="V17" s="262"/>
      <c r="W17" s="262"/>
      <c r="X17" s="262"/>
      <c r="Y17" s="253"/>
      <c r="Z17" s="253"/>
      <c r="AA17" s="253"/>
      <c r="AB17" s="253"/>
      <c r="AC17" s="253"/>
    </row>
    <row r="18" spans="1:30" outlineLevel="1" x14ac:dyDescent="0.25">
      <c r="A18" s="263" t="s">
        <v>271</v>
      </c>
      <c r="B18" s="440" t="s">
        <v>272</v>
      </c>
      <c r="C18" s="264"/>
      <c r="D18" s="264"/>
      <c r="E18" s="264"/>
      <c r="F18" s="441">
        <f>F19+F20+F21</f>
        <v>2301</v>
      </c>
      <c r="G18" s="442">
        <f>G19+G20+G21</f>
        <v>1023.12</v>
      </c>
      <c r="H18" s="443">
        <f>H19+H20+H21</f>
        <v>8.798</v>
      </c>
      <c r="I18" s="21">
        <f>H18+99.597</f>
        <v>108.395</v>
      </c>
      <c r="J18" s="1">
        <f>G18+(I18)</f>
        <v>1131.5150000000001</v>
      </c>
      <c r="K18" s="1"/>
      <c r="L18" s="1"/>
      <c r="M18" s="260"/>
      <c r="N18" s="1">
        <f>J18</f>
        <v>1131.5150000000001</v>
      </c>
      <c r="O18" s="261">
        <f>N18/F18*100</f>
        <v>49.174923946110397</v>
      </c>
      <c r="P18" s="444">
        <f>IF(N18&gt;((F20+F21)*1.05),0,((F20+F21)*1.05)-G18)</f>
        <v>551.88</v>
      </c>
      <c r="Q18" s="517"/>
      <c r="R18" s="517"/>
      <c r="S18" s="521" t="s">
        <v>13</v>
      </c>
      <c r="T18" s="521" t="s">
        <v>273</v>
      </c>
      <c r="U18" s="521" t="s">
        <v>274</v>
      </c>
      <c r="V18" s="521"/>
      <c r="W18" s="587"/>
      <c r="X18" s="521"/>
      <c r="Y18" s="253"/>
      <c r="Z18" s="253"/>
      <c r="AA18" s="253"/>
      <c r="AB18" s="253"/>
      <c r="AC18" s="253"/>
    </row>
    <row r="19" spans="1:30" outlineLevel="1" x14ac:dyDescent="0.25">
      <c r="A19" s="445" t="s">
        <v>275</v>
      </c>
      <c r="B19" s="265"/>
      <c r="C19" s="260"/>
      <c r="D19" s="260"/>
      <c r="E19" s="260"/>
      <c r="F19" s="210">
        <f>267*3</f>
        <v>801</v>
      </c>
      <c r="G19" s="442">
        <v>381.9</v>
      </c>
      <c r="H19" s="443">
        <v>8.798</v>
      </c>
      <c r="I19" s="21"/>
      <c r="J19" s="1"/>
      <c r="K19" s="1"/>
      <c r="L19" s="1"/>
      <c r="M19" s="590">
        <v>472.15</v>
      </c>
      <c r="N19" s="1"/>
      <c r="O19" s="261"/>
      <c r="P19" s="444"/>
      <c r="Q19" s="260"/>
      <c r="R19" s="260"/>
      <c r="S19" s="522"/>
      <c r="T19" s="522"/>
      <c r="U19" s="522"/>
      <c r="V19" s="522"/>
      <c r="W19" s="588"/>
      <c r="X19" s="522"/>
      <c r="Y19" s="253"/>
      <c r="Z19" s="253"/>
      <c r="AA19" s="253"/>
      <c r="AB19" s="253"/>
      <c r="AC19" s="253"/>
    </row>
    <row r="20" spans="1:30" outlineLevel="1" x14ac:dyDescent="0.25">
      <c r="A20" s="445" t="s">
        <v>276</v>
      </c>
      <c r="B20" s="265"/>
      <c r="C20" s="260"/>
      <c r="D20" s="260"/>
      <c r="E20" s="260"/>
      <c r="F20" s="210">
        <f>250*3</f>
        <v>750</v>
      </c>
      <c r="G20" s="442">
        <v>315.35000000000002</v>
      </c>
      <c r="H20" s="21"/>
      <c r="I20" s="21"/>
      <c r="J20" s="1"/>
      <c r="K20" s="1"/>
      <c r="L20" s="1"/>
      <c r="M20" s="591"/>
      <c r="N20" s="1"/>
      <c r="O20" s="261"/>
      <c r="P20" s="444"/>
      <c r="Q20" s="260"/>
      <c r="R20" s="260"/>
      <c r="S20" s="522"/>
      <c r="T20" s="522"/>
      <c r="U20" s="522"/>
      <c r="V20" s="522"/>
      <c r="W20" s="588"/>
      <c r="X20" s="522"/>
      <c r="Y20" s="253"/>
      <c r="Z20" s="253"/>
      <c r="AA20" s="253"/>
      <c r="AB20" s="253"/>
      <c r="AC20" s="253"/>
    </row>
    <row r="21" spans="1:30" outlineLevel="1" x14ac:dyDescent="0.25">
      <c r="A21" s="445" t="s">
        <v>277</v>
      </c>
      <c r="B21" s="265"/>
      <c r="C21" s="260"/>
      <c r="D21" s="260"/>
      <c r="E21" s="260"/>
      <c r="F21" s="210">
        <f>250*3</f>
        <v>750</v>
      </c>
      <c r="G21" s="442">
        <v>325.87</v>
      </c>
      <c r="H21" s="21"/>
      <c r="I21" s="21"/>
      <c r="J21" s="1"/>
      <c r="K21" s="1"/>
      <c r="L21" s="1"/>
      <c r="M21" s="592"/>
      <c r="N21" s="1"/>
      <c r="O21" s="261"/>
      <c r="P21" s="444"/>
      <c r="Q21" s="260"/>
      <c r="R21" s="260"/>
      <c r="S21" s="523"/>
      <c r="T21" s="523"/>
      <c r="U21" s="523"/>
      <c r="V21" s="523"/>
      <c r="W21" s="589"/>
      <c r="X21" s="523"/>
      <c r="Y21" s="253"/>
      <c r="Z21" s="253"/>
      <c r="AA21" s="253"/>
      <c r="AB21" s="253"/>
      <c r="AC21" s="253"/>
    </row>
    <row r="22" spans="1:30" x14ac:dyDescent="0.25">
      <c r="A22" s="432" t="s">
        <v>278</v>
      </c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266"/>
      <c r="T22" s="266"/>
      <c r="U22" s="266"/>
      <c r="V22" s="266"/>
      <c r="W22" s="266"/>
      <c r="X22" s="434"/>
      <c r="Y22" s="253"/>
      <c r="Z22" s="253"/>
      <c r="AA22" s="253"/>
      <c r="AB22" s="253"/>
      <c r="AC22" s="253"/>
    </row>
    <row r="23" spans="1:30" x14ac:dyDescent="0.25">
      <c r="A23" s="267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6"/>
      <c r="T23" s="266"/>
      <c r="U23" s="266"/>
      <c r="V23" s="266"/>
      <c r="W23" s="266"/>
      <c r="X23" s="269"/>
      <c r="Y23" s="253"/>
      <c r="Z23" s="253"/>
      <c r="AA23" s="253"/>
      <c r="AB23" s="253"/>
      <c r="AC23" s="253"/>
    </row>
    <row r="24" spans="1:30" x14ac:dyDescent="0.25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6"/>
      <c r="T24" s="266"/>
      <c r="U24" s="266"/>
      <c r="V24" s="266"/>
      <c r="W24" s="266"/>
      <c r="X24" s="269"/>
      <c r="Y24" s="253"/>
      <c r="Z24" s="253"/>
      <c r="AA24" s="253"/>
      <c r="AB24" s="253"/>
      <c r="AC24" s="253"/>
    </row>
    <row r="25" spans="1:30" s="502" customFormat="1" ht="15" x14ac:dyDescent="0.25">
      <c r="A25" s="446" t="s">
        <v>279</v>
      </c>
      <c r="B25" s="447"/>
      <c r="C25" s="260"/>
      <c r="D25" s="260" t="s">
        <v>52</v>
      </c>
      <c r="E25" s="260"/>
      <c r="F25" s="172">
        <v>50</v>
      </c>
      <c r="G25" s="442">
        <f>G26+G27</f>
        <v>10.324</v>
      </c>
      <c r="H25" s="171">
        <f>0.88+0.522+0.045+0.015+0.015+0.025+0.03+0.015</f>
        <v>1.5469999999999997</v>
      </c>
      <c r="I25" s="448">
        <f>H25</f>
        <v>1.5469999999999997</v>
      </c>
      <c r="J25" s="171">
        <f>G25+I25</f>
        <v>11.870999999999999</v>
      </c>
      <c r="K25" s="158">
        <f>K26+K27</f>
        <v>0.09</v>
      </c>
      <c r="L25" s="158">
        <f>L26+L27</f>
        <v>18.113000000000003</v>
      </c>
      <c r="M25" s="158">
        <f>M26+M27</f>
        <v>18.113</v>
      </c>
      <c r="N25" s="449"/>
      <c r="O25" s="129"/>
      <c r="P25" s="130"/>
      <c r="Q25" s="450"/>
      <c r="R25" s="450"/>
      <c r="S25" s="582" t="s">
        <v>280</v>
      </c>
      <c r="T25" s="582" t="s">
        <v>273</v>
      </c>
      <c r="U25" s="582" t="s">
        <v>281</v>
      </c>
      <c r="V25" s="593" t="s">
        <v>282</v>
      </c>
      <c r="W25" s="593" t="s">
        <v>283</v>
      </c>
      <c r="X25" s="596"/>
      <c r="Y25" s="451"/>
      <c r="AA25" s="60"/>
      <c r="AB25" s="60"/>
      <c r="AC25" s="60"/>
      <c r="AD25" s="60"/>
    </row>
    <row r="26" spans="1:30" s="502" customFormat="1" ht="15" x14ac:dyDescent="0.25">
      <c r="A26" s="447" t="s">
        <v>10</v>
      </c>
      <c r="B26" s="447"/>
      <c r="C26" s="260"/>
      <c r="D26" s="260"/>
      <c r="E26" s="260"/>
      <c r="F26" s="172">
        <v>25</v>
      </c>
      <c r="G26" s="171">
        <v>8.5399999999999991</v>
      </c>
      <c r="H26" s="171"/>
      <c r="I26" s="171"/>
      <c r="J26" s="171"/>
      <c r="K26" s="158">
        <v>0</v>
      </c>
      <c r="L26" s="158">
        <v>11.660000000000002</v>
      </c>
      <c r="M26" s="158">
        <v>11.66</v>
      </c>
      <c r="N26" s="449">
        <f>J25</f>
        <v>11.870999999999999</v>
      </c>
      <c r="O26" s="129">
        <f>N26/F26*100</f>
        <v>47.483999999999995</v>
      </c>
      <c r="P26" s="278">
        <f>IF(G25&gt;F26*1.05,0,(F26*1.05)-G25)</f>
        <v>15.926</v>
      </c>
      <c r="Q26" s="278">
        <f>IF(N26&gt;(F26*1.05),0,(F26*1.05)-N26)</f>
        <v>14.379000000000001</v>
      </c>
      <c r="R26" s="130">
        <f>IF(N26&gt;(F26*1.05),0,(F26*1.05)-N26)</f>
        <v>14.379000000000001</v>
      </c>
      <c r="S26" s="583"/>
      <c r="T26" s="583"/>
      <c r="U26" s="583"/>
      <c r="V26" s="594"/>
      <c r="W26" s="594"/>
      <c r="X26" s="597"/>
      <c r="Y26" s="451"/>
      <c r="AA26" s="60"/>
      <c r="AB26" s="60"/>
      <c r="AC26" s="60"/>
      <c r="AD26" s="60"/>
    </row>
    <row r="27" spans="1:30" s="502" customFormat="1" ht="15" x14ac:dyDescent="0.25">
      <c r="A27" s="447" t="s">
        <v>11</v>
      </c>
      <c r="B27" s="447"/>
      <c r="C27" s="260"/>
      <c r="D27" s="260"/>
      <c r="E27" s="260"/>
      <c r="F27" s="172">
        <v>25</v>
      </c>
      <c r="G27" s="171">
        <v>1.784</v>
      </c>
      <c r="H27" s="171"/>
      <c r="I27" s="171"/>
      <c r="J27" s="171"/>
      <c r="K27" s="158">
        <f>0.015+0.06+0.015</f>
        <v>0.09</v>
      </c>
      <c r="L27" s="158">
        <v>6.4530000000000003</v>
      </c>
      <c r="M27" s="2">
        <v>6.4530000000000003</v>
      </c>
      <c r="N27" s="449"/>
      <c r="O27" s="129"/>
      <c r="P27" s="158"/>
      <c r="Q27" s="173"/>
      <c r="R27" s="173"/>
      <c r="S27" s="584"/>
      <c r="T27" s="584"/>
      <c r="U27" s="584"/>
      <c r="V27" s="595"/>
      <c r="W27" s="595"/>
      <c r="X27" s="598"/>
      <c r="Y27" s="451"/>
      <c r="AA27" s="60"/>
      <c r="AB27" s="60"/>
      <c r="AC27" s="60"/>
      <c r="AD27" s="60"/>
    </row>
    <row r="28" spans="1:30" s="502" customFormat="1" ht="15" x14ac:dyDescent="0.25">
      <c r="A28" s="452"/>
      <c r="B28" s="453"/>
      <c r="C28" s="454"/>
      <c r="D28" s="454"/>
      <c r="E28" s="454"/>
      <c r="F28" s="455"/>
      <c r="G28" s="456"/>
      <c r="H28" s="456"/>
      <c r="I28" s="456"/>
      <c r="J28" s="456"/>
      <c r="K28" s="457"/>
      <c r="L28" s="457"/>
      <c r="M28" s="458"/>
      <c r="N28" s="456"/>
      <c r="O28" s="459"/>
      <c r="P28" s="457"/>
      <c r="Q28" s="460"/>
      <c r="R28" s="460"/>
      <c r="S28" s="461"/>
      <c r="T28" s="461"/>
      <c r="U28" s="461"/>
      <c r="V28" s="462"/>
      <c r="W28" s="462"/>
      <c r="X28" s="463"/>
      <c r="Y28" s="451"/>
      <c r="AA28" s="60"/>
      <c r="AB28" s="60"/>
      <c r="AC28" s="60"/>
      <c r="AD28" s="60"/>
    </row>
    <row r="29" spans="1:30" ht="15.75" x14ac:dyDescent="0.25">
      <c r="A29" s="464" t="s">
        <v>284</v>
      </c>
      <c r="B29" s="270"/>
      <c r="C29" s="264"/>
      <c r="D29" s="264" t="s">
        <v>102</v>
      </c>
      <c r="E29" s="264"/>
      <c r="F29" s="271">
        <f>F30+F31</f>
        <v>80</v>
      </c>
      <c r="G29" s="295">
        <f>SUM(G30:G31)</f>
        <v>6.0780000000000003</v>
      </c>
      <c r="H29" s="273">
        <f>9.209+8.715+0.841+1.037</f>
        <v>19.802</v>
      </c>
      <c r="I29" s="273">
        <f>H29</f>
        <v>19.802</v>
      </c>
      <c r="J29" s="21">
        <f>G29+(I29)</f>
        <v>25.88</v>
      </c>
      <c r="K29" s="2">
        <f>K30+K31</f>
        <v>0</v>
      </c>
      <c r="L29" s="2">
        <f>L30+L31</f>
        <v>12.628</v>
      </c>
      <c r="M29" s="2">
        <f>M30+M31</f>
        <v>12.628</v>
      </c>
      <c r="N29" s="1"/>
      <c r="O29" s="261"/>
      <c r="P29" s="260"/>
      <c r="Q29" s="517"/>
      <c r="R29" s="517"/>
      <c r="S29" s="521" t="s">
        <v>13</v>
      </c>
      <c r="T29" s="521" t="s">
        <v>273</v>
      </c>
      <c r="U29" s="521" t="s">
        <v>285</v>
      </c>
      <c r="V29" s="521" t="s">
        <v>286</v>
      </c>
      <c r="W29" s="521" t="s">
        <v>287</v>
      </c>
      <c r="X29" s="521"/>
      <c r="Y29" s="253"/>
      <c r="Z29" s="253"/>
      <c r="AA29" s="253"/>
      <c r="AB29" s="253"/>
      <c r="AC29" s="253"/>
    </row>
    <row r="30" spans="1:30" x14ac:dyDescent="0.25">
      <c r="A30" s="274" t="s">
        <v>12</v>
      </c>
      <c r="B30" s="275"/>
      <c r="C30" s="275"/>
      <c r="D30" s="275"/>
      <c r="E30" s="275"/>
      <c r="F30" s="276">
        <v>40</v>
      </c>
      <c r="G30" s="277">
        <v>3.5630000000000002</v>
      </c>
      <c r="H30" s="273">
        <v>9.2089999999999996</v>
      </c>
      <c r="I30" s="273"/>
      <c r="J30" s="21"/>
      <c r="K30" s="2">
        <v>0</v>
      </c>
      <c r="L30" s="2">
        <v>6.9409999999999989</v>
      </c>
      <c r="M30" s="20">
        <v>6.9409999999999989</v>
      </c>
      <c r="N30" s="1">
        <f>J29</f>
        <v>25.88</v>
      </c>
      <c r="O30" s="261">
        <f>N30/F30*100</f>
        <v>64.7</v>
      </c>
      <c r="P30" s="278">
        <f>IF(G29&gt;(F30*1.05),0,(F30*1.05)-G29)</f>
        <v>35.921999999999997</v>
      </c>
      <c r="Q30" s="278">
        <f>IF(N30&gt;(F30*1.05),0,(F30*1.05)-N30)</f>
        <v>16.12</v>
      </c>
      <c r="R30" s="278">
        <f>IF(N30&gt;(F30*1.05),0,(F30*1.05)-N30)</f>
        <v>16.12</v>
      </c>
      <c r="S30" s="522"/>
      <c r="T30" s="522"/>
      <c r="U30" s="522"/>
      <c r="V30" s="522"/>
      <c r="W30" s="522"/>
      <c r="X30" s="522"/>
      <c r="Y30" s="253"/>
      <c r="Z30" s="253"/>
      <c r="AA30" s="253"/>
      <c r="AB30" s="253"/>
      <c r="AC30" s="253"/>
    </row>
    <row r="31" spans="1:30" x14ac:dyDescent="0.25">
      <c r="A31" s="274" t="s">
        <v>9</v>
      </c>
      <c r="B31" s="275"/>
      <c r="C31" s="275"/>
      <c r="D31" s="275"/>
      <c r="E31" s="275"/>
      <c r="F31" s="276">
        <v>40</v>
      </c>
      <c r="G31" s="277">
        <v>2.5150000000000001</v>
      </c>
      <c r="H31" s="273"/>
      <c r="I31" s="273"/>
      <c r="J31" s="21"/>
      <c r="K31" s="2">
        <v>0</v>
      </c>
      <c r="L31" s="2">
        <v>5.6870000000000003</v>
      </c>
      <c r="M31" s="2">
        <v>5.6870000000000003</v>
      </c>
      <c r="N31" s="1"/>
      <c r="O31" s="261"/>
      <c r="P31" s="280"/>
      <c r="Q31" s="281"/>
      <c r="R31" s="281"/>
      <c r="S31" s="523"/>
      <c r="T31" s="523"/>
      <c r="U31" s="523"/>
      <c r="V31" s="523"/>
      <c r="W31" s="523"/>
      <c r="X31" s="523"/>
      <c r="Y31" s="253"/>
      <c r="Z31" s="253"/>
      <c r="AA31" s="253"/>
      <c r="AB31" s="253"/>
      <c r="AC31" s="253"/>
    </row>
    <row r="32" spans="1:30" s="502" customFormat="1" ht="15" customHeight="1" x14ac:dyDescent="0.25">
      <c r="A32" s="268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451"/>
      <c r="AA32" s="60"/>
      <c r="AB32" s="60"/>
      <c r="AC32" s="60"/>
      <c r="AD32" s="60"/>
    </row>
    <row r="33" spans="1:30" s="502" customFormat="1" ht="15" x14ac:dyDescent="0.25">
      <c r="A33" s="465" t="s">
        <v>288</v>
      </c>
      <c r="B33" s="447"/>
      <c r="C33" s="260"/>
      <c r="D33" s="260" t="s">
        <v>50</v>
      </c>
      <c r="E33" s="260"/>
      <c r="F33" s="172">
        <v>32</v>
      </c>
      <c r="G33" s="442">
        <f>G34+G35</f>
        <v>5.2864629920354975</v>
      </c>
      <c r="H33" s="171">
        <v>0.33</v>
      </c>
      <c r="I33" s="448">
        <f>H33</f>
        <v>0.33</v>
      </c>
      <c r="J33" s="171">
        <f>G33+I33</f>
        <v>5.6164629920354976</v>
      </c>
      <c r="K33" s="158">
        <f>K34+K35</f>
        <v>0.67500000000000004</v>
      </c>
      <c r="L33" s="158">
        <f>L34+L35</f>
        <v>6.6320000000000014</v>
      </c>
      <c r="M33" s="158">
        <f>M34+M35</f>
        <v>7.3070000000000013</v>
      </c>
      <c r="N33" s="449"/>
      <c r="O33" s="129"/>
      <c r="P33" s="130"/>
      <c r="Q33" s="450"/>
      <c r="R33" s="450"/>
      <c r="S33" s="582" t="s">
        <v>280</v>
      </c>
      <c r="T33" s="582" t="s">
        <v>273</v>
      </c>
      <c r="U33" s="582" t="s">
        <v>289</v>
      </c>
      <c r="V33" s="593" t="s">
        <v>290</v>
      </c>
      <c r="W33" s="593" t="s">
        <v>291</v>
      </c>
      <c r="X33" s="596"/>
      <c r="Y33" s="451"/>
      <c r="AA33" s="60"/>
      <c r="AB33" s="60"/>
      <c r="AC33" s="60"/>
      <c r="AD33" s="60"/>
    </row>
    <row r="34" spans="1:30" s="502" customFormat="1" ht="15" x14ac:dyDescent="0.25">
      <c r="A34" s="447" t="s">
        <v>10</v>
      </c>
      <c r="B34" s="447"/>
      <c r="C34" s="260"/>
      <c r="D34" s="260"/>
      <c r="E34" s="260"/>
      <c r="F34" s="172">
        <v>16</v>
      </c>
      <c r="G34" s="171">
        <v>2.9811916927381943</v>
      </c>
      <c r="H34" s="171"/>
      <c r="I34" s="171"/>
      <c r="J34" s="171"/>
      <c r="K34" s="158">
        <v>0.16500000000000001</v>
      </c>
      <c r="L34" s="158">
        <v>3.4350000000000005</v>
      </c>
      <c r="M34" s="158">
        <v>3.6000000000000005</v>
      </c>
      <c r="N34" s="449">
        <f>J33</f>
        <v>5.6164629920354976</v>
      </c>
      <c r="O34" s="129">
        <f>N34/F34*100</f>
        <v>35.102893700221863</v>
      </c>
      <c r="P34" s="278">
        <f>IF(G33&gt;F34*1.05,0,(F34*1.05)-G33)</f>
        <v>11.513537007964503</v>
      </c>
      <c r="Q34" s="278">
        <f>IF(N34&gt;(F34*1.05),0,(F34*1.05)-N34)</f>
        <v>11.183537007964503</v>
      </c>
      <c r="R34" s="130">
        <f>IF(N34&gt;(F34*1.05),0,(F34*1.05)-N34)</f>
        <v>11.183537007964503</v>
      </c>
      <c r="S34" s="583"/>
      <c r="T34" s="583"/>
      <c r="U34" s="583"/>
      <c r="V34" s="594"/>
      <c r="W34" s="594"/>
      <c r="X34" s="597"/>
      <c r="Y34" s="451"/>
      <c r="AA34" s="60"/>
      <c r="AB34" s="60"/>
      <c r="AC34" s="60"/>
      <c r="AD34" s="60"/>
    </row>
    <row r="35" spans="1:30" s="502" customFormat="1" ht="15" x14ac:dyDescent="0.25">
      <c r="A35" s="447" t="s">
        <v>11</v>
      </c>
      <c r="B35" s="447"/>
      <c r="C35" s="260"/>
      <c r="D35" s="260"/>
      <c r="E35" s="260"/>
      <c r="F35" s="172">
        <v>16</v>
      </c>
      <c r="G35" s="171">
        <v>2.3052712992973037</v>
      </c>
      <c r="H35" s="171"/>
      <c r="I35" s="171"/>
      <c r="J35" s="171"/>
      <c r="K35" s="158">
        <v>0.51</v>
      </c>
      <c r="L35" s="158">
        <v>3.1970000000000005</v>
      </c>
      <c r="M35" s="2">
        <v>3.7070000000000007</v>
      </c>
      <c r="N35" s="449"/>
      <c r="O35" s="129"/>
      <c r="P35" s="158"/>
      <c r="Q35" s="173"/>
      <c r="R35" s="173"/>
      <c r="S35" s="584"/>
      <c r="T35" s="584"/>
      <c r="U35" s="584"/>
      <c r="V35" s="595"/>
      <c r="W35" s="595"/>
      <c r="X35" s="598"/>
      <c r="Y35" s="451"/>
      <c r="AA35" s="60"/>
      <c r="AB35" s="60"/>
      <c r="AC35" s="60"/>
      <c r="AD35" s="60"/>
    </row>
    <row r="36" spans="1:30" ht="14.25" customHeight="1" x14ac:dyDescent="0.25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6"/>
      <c r="T36" s="266"/>
      <c r="U36" s="266"/>
      <c r="V36" s="266"/>
      <c r="W36" s="266"/>
      <c r="X36" s="269"/>
      <c r="Y36" s="253"/>
      <c r="Z36" s="253"/>
      <c r="AA36" s="253"/>
      <c r="AB36" s="253"/>
      <c r="AC36" s="253"/>
    </row>
    <row r="37" spans="1:30" ht="15.75" x14ac:dyDescent="0.25">
      <c r="A37" s="466" t="s">
        <v>292</v>
      </c>
      <c r="B37" s="270"/>
      <c r="C37" s="264"/>
      <c r="D37" s="264" t="s">
        <v>50</v>
      </c>
      <c r="E37" s="264"/>
      <c r="F37" s="271">
        <f>F38+F39</f>
        <v>50</v>
      </c>
      <c r="G37" s="295">
        <f>SUM(G38:G39)</f>
        <v>8.8559999999999999</v>
      </c>
      <c r="H37" s="273">
        <f>1.5+4.52</f>
        <v>6.02</v>
      </c>
      <c r="I37" s="273">
        <f>H37</f>
        <v>6.02</v>
      </c>
      <c r="J37" s="21">
        <f>G37+(I37)</f>
        <v>14.875999999999999</v>
      </c>
      <c r="K37" s="2">
        <f>K38+K39</f>
        <v>1.1000000000000001</v>
      </c>
      <c r="L37" s="2">
        <f>L38+L39</f>
        <v>21.652000000000001</v>
      </c>
      <c r="M37" s="2">
        <f>M38+M39</f>
        <v>21.252000000000002</v>
      </c>
      <c r="N37" s="1"/>
      <c r="O37" s="261"/>
      <c r="P37" s="260"/>
      <c r="Q37" s="517"/>
      <c r="R37" s="517"/>
      <c r="S37" s="521" t="s">
        <v>293</v>
      </c>
      <c r="T37" s="521" t="s">
        <v>273</v>
      </c>
      <c r="U37" s="521" t="s">
        <v>294</v>
      </c>
      <c r="V37" s="521" t="s">
        <v>295</v>
      </c>
      <c r="W37" s="521" t="s">
        <v>296</v>
      </c>
      <c r="X37" s="521"/>
      <c r="Y37" s="253"/>
      <c r="Z37" s="253"/>
      <c r="AA37" s="253"/>
      <c r="AB37" s="253"/>
      <c r="AC37" s="253"/>
    </row>
    <row r="38" spans="1:30" x14ac:dyDescent="0.25">
      <c r="A38" s="274" t="s">
        <v>12</v>
      </c>
      <c r="B38" s="275"/>
      <c r="C38" s="275"/>
      <c r="D38" s="275"/>
      <c r="E38" s="275"/>
      <c r="F38" s="276">
        <v>25</v>
      </c>
      <c r="G38" s="277">
        <v>3.0409999999999999</v>
      </c>
      <c r="H38" s="273"/>
      <c r="I38" s="273"/>
      <c r="J38" s="21"/>
      <c r="K38" s="2">
        <v>0.55000000000000004</v>
      </c>
      <c r="L38" s="2">
        <f>9.376+1.5</f>
        <v>10.875999999999999</v>
      </c>
      <c r="M38" s="20">
        <v>9.9260000000000019</v>
      </c>
      <c r="N38" s="1">
        <f>J37</f>
        <v>14.875999999999999</v>
      </c>
      <c r="O38" s="261">
        <f>N38/F38*100</f>
        <v>59.504000000000005</v>
      </c>
      <c r="P38" s="278">
        <f>IF(G37&gt;(F38*1.05),0,(F38*1.05)-G37)</f>
        <v>17.393999999999998</v>
      </c>
      <c r="Q38" s="278">
        <f>IF(N38&gt;(F38*1.05),0,(F38*1.05)-N38)</f>
        <v>11.374000000000001</v>
      </c>
      <c r="R38" s="278">
        <f>IF(N38&gt;(F38*1.05),0,(F38*1.05)-N38)</f>
        <v>11.374000000000001</v>
      </c>
      <c r="S38" s="522"/>
      <c r="T38" s="522"/>
      <c r="U38" s="522"/>
      <c r="V38" s="522"/>
      <c r="W38" s="522"/>
      <c r="X38" s="522"/>
      <c r="Y38" s="253"/>
      <c r="Z38" s="253"/>
      <c r="AA38" s="253"/>
      <c r="AB38" s="253"/>
      <c r="AC38" s="253"/>
    </row>
    <row r="39" spans="1:30" x14ac:dyDescent="0.25">
      <c r="A39" s="274" t="s">
        <v>9</v>
      </c>
      <c r="B39" s="275"/>
      <c r="C39" s="275"/>
      <c r="D39" s="275"/>
      <c r="E39" s="275"/>
      <c r="F39" s="276">
        <v>25</v>
      </c>
      <c r="G39" s="277">
        <v>5.8150000000000004</v>
      </c>
      <c r="H39" s="273"/>
      <c r="I39" s="273"/>
      <c r="J39" s="21"/>
      <c r="K39" s="2">
        <v>0.54999999999999993</v>
      </c>
      <c r="L39" s="2">
        <v>10.776</v>
      </c>
      <c r="M39" s="2">
        <v>11.326000000000001</v>
      </c>
      <c r="N39" s="1"/>
      <c r="O39" s="261"/>
      <c r="P39" s="280"/>
      <c r="Q39" s="281"/>
      <c r="R39" s="281"/>
      <c r="S39" s="523"/>
      <c r="T39" s="523"/>
      <c r="U39" s="523"/>
      <c r="V39" s="523"/>
      <c r="W39" s="523"/>
      <c r="X39" s="523"/>
      <c r="Y39" s="253"/>
      <c r="Z39" s="253"/>
      <c r="AA39" s="253"/>
      <c r="AB39" s="253"/>
      <c r="AC39" s="253"/>
    </row>
    <row r="40" spans="1:30" s="60" customFormat="1" ht="15" x14ac:dyDescent="0.25">
      <c r="A40" s="513"/>
      <c r="B40" s="513"/>
      <c r="C40" s="467"/>
      <c r="D40" s="467"/>
      <c r="E40" s="467"/>
      <c r="F40" s="468"/>
      <c r="G40" s="469"/>
      <c r="H40" s="470"/>
      <c r="I40" s="470"/>
      <c r="J40" s="470"/>
      <c r="K40" s="471"/>
      <c r="L40" s="471"/>
      <c r="M40" s="472"/>
      <c r="N40" s="470"/>
      <c r="O40" s="581"/>
      <c r="P40" s="581"/>
      <c r="Q40" s="581"/>
      <c r="R40" s="581"/>
      <c r="S40" s="581"/>
      <c r="T40" s="581"/>
      <c r="U40" s="581"/>
      <c r="V40" s="581"/>
      <c r="W40" s="581"/>
      <c r="X40" s="473"/>
    </row>
    <row r="41" spans="1:30" s="60" customFormat="1" ht="15.75" customHeight="1" x14ac:dyDescent="0.25">
      <c r="A41" s="466" t="s">
        <v>297</v>
      </c>
      <c r="B41" s="474"/>
      <c r="C41" s="475"/>
      <c r="D41" s="475" t="s">
        <v>44</v>
      </c>
      <c r="E41" s="475"/>
      <c r="F41" s="476">
        <f>F42+F43</f>
        <v>400</v>
      </c>
      <c r="G41" s="477">
        <f>SUM(G42:G43)</f>
        <v>108.23400000000001</v>
      </c>
      <c r="H41" s="478">
        <v>2.68</v>
      </c>
      <c r="I41" s="478">
        <f>H41+1.9</f>
        <v>4.58</v>
      </c>
      <c r="J41" s="479">
        <f>G41+(I41)</f>
        <v>112.81400000000001</v>
      </c>
      <c r="K41" s="278">
        <f>K42+K43</f>
        <v>1.18</v>
      </c>
      <c r="L41" s="278">
        <f>L42+L43</f>
        <v>71.897999999999996</v>
      </c>
      <c r="M41" s="278">
        <f>M42+M43</f>
        <v>73.078000000000003</v>
      </c>
      <c r="N41" s="479"/>
      <c r="O41" s="261"/>
      <c r="P41" s="260"/>
      <c r="Q41" s="517"/>
      <c r="R41" s="517"/>
      <c r="S41" s="582" t="s">
        <v>280</v>
      </c>
      <c r="T41" s="521" t="s">
        <v>298</v>
      </c>
      <c r="U41" s="521"/>
      <c r="V41" s="521" t="s">
        <v>299</v>
      </c>
      <c r="W41" s="521" t="s">
        <v>300</v>
      </c>
      <c r="X41" s="521"/>
    </row>
    <row r="42" spans="1:30" s="60" customFormat="1" ht="15" x14ac:dyDescent="0.25">
      <c r="A42" s="466" t="s">
        <v>12</v>
      </c>
      <c r="B42" s="475"/>
      <c r="C42" s="475"/>
      <c r="D42" s="475"/>
      <c r="E42" s="475"/>
      <c r="F42" s="480">
        <v>200</v>
      </c>
      <c r="G42" s="481">
        <v>46.091999999999999</v>
      </c>
      <c r="H42" s="478"/>
      <c r="I42" s="478"/>
      <c r="J42" s="479"/>
      <c r="K42" s="278">
        <v>1.18</v>
      </c>
      <c r="L42" s="278">
        <f>70.698+1.2</f>
        <v>71.897999999999996</v>
      </c>
      <c r="M42" s="278">
        <f>K42+L42</f>
        <v>73.078000000000003</v>
      </c>
      <c r="N42" s="479">
        <f>J41</f>
        <v>112.81400000000001</v>
      </c>
      <c r="O42" s="261">
        <f>N42/F42*100</f>
        <v>56.407000000000011</v>
      </c>
      <c r="P42" s="278">
        <f>IF(G41&gt;(F42*1.05),0,(F42*1.05)-G41)</f>
        <v>101.76599999999999</v>
      </c>
      <c r="Q42" s="278">
        <f>IF(N42&gt;(F42*1.05),0,(F42*1.05)-N42)</f>
        <v>97.185999999999993</v>
      </c>
      <c r="R42" s="278">
        <f>IF(N42&gt;(F42*1.05),0,(F42*1.05)-N42)</f>
        <v>97.185999999999993</v>
      </c>
      <c r="S42" s="583"/>
      <c r="T42" s="522"/>
      <c r="U42" s="522"/>
      <c r="V42" s="522"/>
      <c r="W42" s="522"/>
      <c r="X42" s="522"/>
    </row>
    <row r="43" spans="1:30" s="60" customFormat="1" ht="15" x14ac:dyDescent="0.25">
      <c r="A43" s="466" t="s">
        <v>9</v>
      </c>
      <c r="B43" s="475"/>
      <c r="C43" s="475"/>
      <c r="D43" s="475"/>
      <c r="E43" s="475"/>
      <c r="F43" s="480">
        <v>200</v>
      </c>
      <c r="G43" s="481">
        <v>62.142000000000003</v>
      </c>
      <c r="H43" s="478"/>
      <c r="I43" s="478"/>
      <c r="J43" s="479"/>
      <c r="K43" s="278"/>
      <c r="L43" s="278"/>
      <c r="M43" s="278">
        <f>K43+L43</f>
        <v>0</v>
      </c>
      <c r="N43" s="479"/>
      <c r="O43" s="261"/>
      <c r="P43" s="280"/>
      <c r="Q43" s="281"/>
      <c r="R43" s="281"/>
      <c r="S43" s="584"/>
      <c r="T43" s="523"/>
      <c r="U43" s="523"/>
      <c r="V43" s="523"/>
      <c r="W43" s="523"/>
      <c r="X43" s="523"/>
    </row>
    <row r="44" spans="1:30" x14ac:dyDescent="0.25">
      <c r="A44" s="432" t="s">
        <v>301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282"/>
      <c r="T44" s="282"/>
      <c r="U44" s="282"/>
      <c r="V44" s="282"/>
      <c r="W44" s="282"/>
      <c r="X44" s="434"/>
      <c r="Y44" s="253"/>
      <c r="Z44" s="253"/>
      <c r="AA44" s="253"/>
      <c r="AB44" s="253"/>
      <c r="AC44" s="253"/>
    </row>
    <row r="45" spans="1:30" x14ac:dyDescent="0.25">
      <c r="A45" s="267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6"/>
      <c r="T45" s="266"/>
      <c r="U45" s="266"/>
      <c r="V45" s="266"/>
      <c r="W45" s="266"/>
      <c r="X45" s="269"/>
      <c r="Y45" s="253"/>
      <c r="Z45" s="253"/>
      <c r="AA45" s="253"/>
      <c r="AB45" s="253"/>
      <c r="AC45" s="253"/>
    </row>
    <row r="46" spans="1:30" ht="15.75" customHeight="1" x14ac:dyDescent="0.25">
      <c r="A46" s="466" t="s">
        <v>302</v>
      </c>
      <c r="B46" s="270"/>
      <c r="C46" s="264"/>
      <c r="D46" s="264" t="s">
        <v>52</v>
      </c>
      <c r="E46" s="264"/>
      <c r="F46" s="271">
        <f>F47+F48</f>
        <v>40</v>
      </c>
      <c r="G46" s="295">
        <f>SUM(G47:G48)</f>
        <v>7.5791772057921953</v>
      </c>
      <c r="H46" s="273">
        <v>0</v>
      </c>
      <c r="I46" s="273">
        <f>H46</f>
        <v>0</v>
      </c>
      <c r="J46" s="21">
        <f>G46+(I46)</f>
        <v>7.5791772057921953</v>
      </c>
      <c r="K46" s="2">
        <f>K47+K48</f>
        <v>0</v>
      </c>
      <c r="L46" s="2">
        <f>L47+L48</f>
        <v>22.509</v>
      </c>
      <c r="M46" s="2">
        <f>M47+M48</f>
        <v>22.509</v>
      </c>
      <c r="N46" s="1"/>
      <c r="O46" s="261"/>
      <c r="P46" s="260"/>
      <c r="Q46" s="517"/>
      <c r="R46" s="517"/>
      <c r="S46" s="521" t="s">
        <v>303</v>
      </c>
      <c r="T46" s="521" t="s">
        <v>304</v>
      </c>
      <c r="U46" s="521"/>
      <c r="V46" s="521" t="s">
        <v>305</v>
      </c>
      <c r="W46" s="521" t="s">
        <v>306</v>
      </c>
      <c r="X46" s="521"/>
      <c r="Y46" s="253"/>
      <c r="Z46" s="253"/>
      <c r="AA46" s="253"/>
      <c r="AB46" s="253"/>
      <c r="AC46" s="253"/>
    </row>
    <row r="47" spans="1:30" x14ac:dyDescent="0.25">
      <c r="A47" s="274" t="s">
        <v>12</v>
      </c>
      <c r="B47" s="275"/>
      <c r="C47" s="275"/>
      <c r="D47" s="275"/>
      <c r="E47" s="275"/>
      <c r="F47" s="276">
        <v>20</v>
      </c>
      <c r="G47" s="277">
        <v>4.0758619603710819</v>
      </c>
      <c r="H47" s="273"/>
      <c r="I47" s="273"/>
      <c r="J47" s="21"/>
      <c r="K47" s="2">
        <v>0</v>
      </c>
      <c r="L47" s="2">
        <v>11.255000000000001</v>
      </c>
      <c r="M47" s="2">
        <v>11.255000000000001</v>
      </c>
      <c r="N47" s="1">
        <f>J46</f>
        <v>7.5791772057921953</v>
      </c>
      <c r="O47" s="261">
        <f>N47/F47*100</f>
        <v>37.89588602896098</v>
      </c>
      <c r="P47" s="278">
        <f>IF(G46&gt;(F47*1.05),0,(F47*1.05)-G46)</f>
        <v>13.420822794207805</v>
      </c>
      <c r="Q47" s="278">
        <f>IF(N47&gt;(F47*1.05),0,(F47*1.05)-N47)</f>
        <v>13.420822794207805</v>
      </c>
      <c r="R47" s="278">
        <f>IF(N47&gt;(F47*1.05),0,(F47*1.05)-N47)</f>
        <v>13.420822794207805</v>
      </c>
      <c r="S47" s="522"/>
      <c r="T47" s="522"/>
      <c r="U47" s="522"/>
      <c r="V47" s="522"/>
      <c r="W47" s="522"/>
      <c r="X47" s="522"/>
      <c r="Y47" s="253"/>
      <c r="Z47" s="253"/>
      <c r="AA47" s="253"/>
      <c r="AB47" s="253"/>
      <c r="AC47" s="253"/>
    </row>
    <row r="48" spans="1:30" x14ac:dyDescent="0.25">
      <c r="A48" s="274" t="s">
        <v>9</v>
      </c>
      <c r="B48" s="275"/>
      <c r="C48" s="275"/>
      <c r="D48" s="275"/>
      <c r="E48" s="275"/>
      <c r="F48" s="276">
        <v>20</v>
      </c>
      <c r="G48" s="277">
        <v>3.5033152454211134</v>
      </c>
      <c r="H48" s="273"/>
      <c r="I48" s="273"/>
      <c r="J48" s="21"/>
      <c r="K48" s="2">
        <v>0</v>
      </c>
      <c r="L48" s="2">
        <v>11.254</v>
      </c>
      <c r="M48" s="2">
        <v>11.254</v>
      </c>
      <c r="N48" s="1"/>
      <c r="O48" s="261"/>
      <c r="P48" s="280"/>
      <c r="Q48" s="281"/>
      <c r="R48" s="281"/>
      <c r="S48" s="523"/>
      <c r="T48" s="523"/>
      <c r="U48" s="523"/>
      <c r="V48" s="523"/>
      <c r="W48" s="523"/>
      <c r="X48" s="523"/>
      <c r="Y48" s="253"/>
      <c r="Z48" s="253"/>
      <c r="AA48" s="253"/>
      <c r="AB48" s="253"/>
      <c r="AC48" s="253"/>
    </row>
    <row r="49" spans="1:29" s="487" customFormat="1" x14ac:dyDescent="0.25">
      <c r="A49" s="482"/>
      <c r="B49" s="483"/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  <c r="P49" s="483"/>
      <c r="Q49" s="483"/>
      <c r="R49" s="483"/>
      <c r="S49" s="484"/>
      <c r="T49" s="484"/>
      <c r="U49" s="484"/>
      <c r="V49" s="484"/>
      <c r="W49" s="484"/>
      <c r="X49" s="485"/>
      <c r="Y49" s="486"/>
      <c r="Z49" s="486"/>
      <c r="AA49" s="486"/>
      <c r="AB49" s="486"/>
      <c r="AC49" s="486"/>
    </row>
    <row r="50" spans="1:29" ht="15.75" x14ac:dyDescent="0.25">
      <c r="A50" s="466" t="s">
        <v>307</v>
      </c>
      <c r="B50" s="270"/>
      <c r="C50" s="264"/>
      <c r="D50" s="264" t="s">
        <v>102</v>
      </c>
      <c r="E50" s="264"/>
      <c r="F50" s="271">
        <f>F51+F52</f>
        <v>65</v>
      </c>
      <c r="G50" s="295">
        <f>SUM(G51:G52)</f>
        <v>31.062000000000001</v>
      </c>
      <c r="H50" s="273">
        <f>0.542+0.04+0.3+0.33</f>
        <v>1.2120000000000002</v>
      </c>
      <c r="I50" s="273">
        <f>H50</f>
        <v>1.2120000000000002</v>
      </c>
      <c r="J50" s="227">
        <f>G50+(I50)</f>
        <v>32.274000000000001</v>
      </c>
      <c r="K50" s="2">
        <v>1.33</v>
      </c>
      <c r="L50" s="2">
        <f>L51+L52</f>
        <v>17.409999999999997</v>
      </c>
      <c r="M50" s="2">
        <f>M51+M52</f>
        <v>23.397999999999996</v>
      </c>
      <c r="N50" s="1"/>
      <c r="O50" s="261"/>
      <c r="P50" s="260"/>
      <c r="Q50" s="517"/>
      <c r="R50" s="517"/>
      <c r="S50" s="521" t="s">
        <v>303</v>
      </c>
      <c r="T50" s="521" t="s">
        <v>308</v>
      </c>
      <c r="U50" s="521"/>
      <c r="V50" s="521"/>
      <c r="W50" s="521"/>
      <c r="X50" s="521"/>
      <c r="Y50" s="253"/>
      <c r="Z50" s="253"/>
      <c r="AA50" s="253"/>
      <c r="AB50" s="253"/>
      <c r="AC50" s="253"/>
    </row>
    <row r="51" spans="1:29" x14ac:dyDescent="0.25">
      <c r="A51" s="274" t="s">
        <v>12</v>
      </c>
      <c r="B51" s="275"/>
      <c r="C51" s="275"/>
      <c r="D51" s="275"/>
      <c r="E51" s="275"/>
      <c r="F51" s="276">
        <v>40</v>
      </c>
      <c r="G51" s="277">
        <v>17.327000000000002</v>
      </c>
      <c r="H51" s="273"/>
      <c r="I51" s="273"/>
      <c r="J51" s="21"/>
      <c r="K51" s="2">
        <v>0</v>
      </c>
      <c r="L51" s="2">
        <v>0</v>
      </c>
      <c r="M51" s="20">
        <v>4.17</v>
      </c>
      <c r="N51" s="1">
        <f>J50</f>
        <v>32.274000000000001</v>
      </c>
      <c r="O51" s="261">
        <f>N51/F51*100</f>
        <v>80.685000000000002</v>
      </c>
      <c r="P51" s="278">
        <f>IF(G50&gt;(F51*1.05),0,(F51*1.05)-G50)</f>
        <v>10.937999999999999</v>
      </c>
      <c r="Q51" s="278">
        <f>IF(N51&gt;(F51*1.05),0,(F51*1.05)-N51)</f>
        <v>9.7259999999999991</v>
      </c>
      <c r="R51" s="278">
        <f>IF(N51&gt;(F51*1.05),0,(F51*1.05)-N51)</f>
        <v>9.7259999999999991</v>
      </c>
      <c r="S51" s="522"/>
      <c r="T51" s="522"/>
      <c r="U51" s="522"/>
      <c r="V51" s="522"/>
      <c r="W51" s="522"/>
      <c r="X51" s="522"/>
      <c r="Y51" s="253"/>
      <c r="Z51" s="253"/>
      <c r="AA51" s="253"/>
      <c r="AB51" s="253"/>
      <c r="AC51" s="253"/>
    </row>
    <row r="52" spans="1:29" x14ac:dyDescent="0.25">
      <c r="A52" s="274" t="s">
        <v>9</v>
      </c>
      <c r="B52" s="275"/>
      <c r="C52" s="275"/>
      <c r="D52" s="275"/>
      <c r="E52" s="275"/>
      <c r="F52" s="276">
        <v>25</v>
      </c>
      <c r="G52" s="277">
        <v>13.734999999999999</v>
      </c>
      <c r="H52" s="273">
        <v>0.54200000000000004</v>
      </c>
      <c r="I52" s="273"/>
      <c r="J52" s="1"/>
      <c r="K52" s="2">
        <f>1.333+0.015+0.03+0.25+0.015+0.07+0.03+0.05+0.025</f>
        <v>1.8179999999999998</v>
      </c>
      <c r="L52" s="2">
        <f>0.33+17.08</f>
        <v>17.409999999999997</v>
      </c>
      <c r="M52" s="2">
        <f>L52+K52</f>
        <v>19.227999999999998</v>
      </c>
      <c r="N52" s="1"/>
      <c r="O52" s="261"/>
      <c r="P52" s="280"/>
      <c r="Q52" s="281"/>
      <c r="R52" s="281"/>
      <c r="S52" s="523"/>
      <c r="T52" s="523"/>
      <c r="U52" s="523"/>
      <c r="V52" s="523"/>
      <c r="W52" s="523"/>
      <c r="X52" s="523"/>
      <c r="Y52" s="253"/>
      <c r="Z52" s="253"/>
      <c r="AA52" s="253"/>
      <c r="AB52" s="253"/>
      <c r="AC52" s="253"/>
    </row>
    <row r="53" spans="1:29" x14ac:dyDescent="0.25">
      <c r="A53" s="432" t="s">
        <v>309</v>
      </c>
      <c r="B53" s="433"/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282"/>
      <c r="T53" s="282"/>
      <c r="U53" s="282"/>
      <c r="V53" s="282"/>
      <c r="W53" s="282"/>
      <c r="X53" s="434"/>
      <c r="Y53" s="253"/>
      <c r="Z53" s="253"/>
      <c r="AA53" s="253"/>
      <c r="AB53" s="253"/>
      <c r="AC53" s="253"/>
    </row>
    <row r="54" spans="1:29" x14ac:dyDescent="0.25">
      <c r="A54" s="267"/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6"/>
      <c r="T54" s="266"/>
      <c r="U54" s="266"/>
      <c r="V54" s="266"/>
      <c r="W54" s="266"/>
      <c r="X54" s="269"/>
      <c r="Y54" s="253"/>
      <c r="Z54" s="253"/>
      <c r="AA54" s="253"/>
      <c r="AB54" s="253"/>
      <c r="AC54" s="253"/>
    </row>
    <row r="55" spans="1:29" ht="15.75" customHeight="1" x14ac:dyDescent="0.25">
      <c r="A55" s="466" t="s">
        <v>310</v>
      </c>
      <c r="B55" s="270"/>
      <c r="C55" s="264"/>
      <c r="D55" s="264"/>
      <c r="E55" s="264" t="s">
        <v>311</v>
      </c>
      <c r="F55" s="271">
        <f>F56+F57</f>
        <v>3.2</v>
      </c>
      <c r="G55" s="295">
        <f>SUM(G56:G57)</f>
        <v>0.48869813535555878</v>
      </c>
      <c r="H55" s="273">
        <v>0</v>
      </c>
      <c r="I55" s="273">
        <f>H55</f>
        <v>0</v>
      </c>
      <c r="J55" s="21">
        <f>G55+(I55)</f>
        <v>0.48869813535555878</v>
      </c>
      <c r="K55" s="2">
        <f>K56+K57</f>
        <v>0.5</v>
      </c>
      <c r="L55" s="2">
        <f>L56+L57</f>
        <v>1.4</v>
      </c>
      <c r="M55" s="2">
        <f>M56+M57</f>
        <v>1.9</v>
      </c>
      <c r="N55" s="1"/>
      <c r="O55" s="261"/>
      <c r="P55" s="260"/>
      <c r="Q55" s="517"/>
      <c r="R55" s="517"/>
      <c r="S55" s="521" t="s">
        <v>303</v>
      </c>
      <c r="T55" s="521"/>
      <c r="U55" s="521"/>
      <c r="V55" s="521"/>
      <c r="W55" s="521"/>
      <c r="X55" s="521"/>
      <c r="Y55" s="253"/>
      <c r="Z55" s="253"/>
      <c r="AA55" s="253"/>
      <c r="AB55" s="253"/>
      <c r="AC55" s="253"/>
    </row>
    <row r="56" spans="1:29" x14ac:dyDescent="0.25">
      <c r="A56" s="274" t="s">
        <v>12</v>
      </c>
      <c r="B56" s="275"/>
      <c r="C56" s="275"/>
      <c r="D56" s="275"/>
      <c r="E56" s="275"/>
      <c r="F56" s="276">
        <v>1.6</v>
      </c>
      <c r="G56" s="277">
        <v>0.25487127633376033</v>
      </c>
      <c r="H56" s="273"/>
      <c r="I56" s="273"/>
      <c r="J56" s="21"/>
      <c r="K56" s="2">
        <v>0</v>
      </c>
      <c r="L56" s="2">
        <v>1.4</v>
      </c>
      <c r="M56" s="2">
        <f>L56+K56</f>
        <v>1.4</v>
      </c>
      <c r="N56" s="1">
        <f>J55</f>
        <v>0.48869813535555878</v>
      </c>
      <c r="O56" s="261">
        <f>N56/F56*100</f>
        <v>30.543633459722425</v>
      </c>
      <c r="P56" s="278">
        <f>IF(G55&gt;(F56*1.05),0,(F56*1.05)-G55)</f>
        <v>1.1913018646444413</v>
      </c>
      <c r="Q56" s="278">
        <f>IF(N56&gt;(F56*1.05),0,(F56*1.05)-N56)</f>
        <v>1.1913018646444413</v>
      </c>
      <c r="R56" s="278">
        <f>IF(N56&gt;(F56*1.05),0,(F56*1.05)-N56)</f>
        <v>1.1913018646444413</v>
      </c>
      <c r="S56" s="522"/>
      <c r="T56" s="522"/>
      <c r="U56" s="522"/>
      <c r="V56" s="522"/>
      <c r="W56" s="522"/>
      <c r="X56" s="522"/>
      <c r="Y56" s="253"/>
      <c r="Z56" s="253"/>
      <c r="AA56" s="253"/>
      <c r="AB56" s="253"/>
      <c r="AC56" s="253"/>
    </row>
    <row r="57" spans="1:29" x14ac:dyDescent="0.25">
      <c r="A57" s="274" t="s">
        <v>9</v>
      </c>
      <c r="B57" s="275"/>
      <c r="C57" s="275"/>
      <c r="D57" s="275"/>
      <c r="E57" s="275"/>
      <c r="F57" s="276">
        <v>1.6</v>
      </c>
      <c r="G57" s="277">
        <v>0.23382685902179845</v>
      </c>
      <c r="H57" s="273"/>
      <c r="I57" s="273"/>
      <c r="J57" s="21"/>
      <c r="K57" s="2">
        <v>0.5</v>
      </c>
      <c r="L57" s="2">
        <v>0</v>
      </c>
      <c r="M57" s="2">
        <f>L57+K57</f>
        <v>0.5</v>
      </c>
      <c r="N57" s="1"/>
      <c r="O57" s="261"/>
      <c r="P57" s="280"/>
      <c r="Q57" s="281"/>
      <c r="R57" s="281"/>
      <c r="S57" s="523"/>
      <c r="T57" s="523"/>
      <c r="U57" s="523"/>
      <c r="V57" s="523"/>
      <c r="W57" s="523"/>
      <c r="X57" s="523"/>
      <c r="Y57" s="253"/>
      <c r="Z57" s="253"/>
      <c r="AA57" s="253"/>
      <c r="AB57" s="253"/>
      <c r="AC57" s="253"/>
    </row>
    <row r="58" spans="1:29" s="487" customFormat="1" x14ac:dyDescent="0.25">
      <c r="A58" s="482"/>
      <c r="B58" s="483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3"/>
      <c r="R58" s="483"/>
      <c r="S58" s="484"/>
      <c r="T58" s="484"/>
      <c r="U58" s="484"/>
      <c r="V58" s="484"/>
      <c r="W58" s="484"/>
      <c r="X58" s="485"/>
      <c r="Y58" s="486"/>
      <c r="Z58" s="486"/>
      <c r="AA58" s="486"/>
      <c r="AB58" s="486"/>
      <c r="AC58" s="486"/>
    </row>
    <row r="59" spans="1:29" ht="15.75" x14ac:dyDescent="0.25">
      <c r="A59" s="466" t="s">
        <v>312</v>
      </c>
      <c r="B59" s="270"/>
      <c r="C59" s="264"/>
      <c r="D59" s="264" t="s">
        <v>52</v>
      </c>
      <c r="E59" s="264"/>
      <c r="F59" s="271">
        <f>F60+F61</f>
        <v>50</v>
      </c>
      <c r="G59" s="295">
        <f>SUM(G60:G61)</f>
        <v>0.125</v>
      </c>
      <c r="H59" s="273">
        <f>11.981+12</f>
        <v>23.981000000000002</v>
      </c>
      <c r="I59" s="273">
        <f>H59</f>
        <v>23.981000000000002</v>
      </c>
      <c r="J59" s="227">
        <f>G59+(I59)</f>
        <v>24.106000000000002</v>
      </c>
      <c r="K59" s="2">
        <f>SUM(K60:K61)</f>
        <v>3.0500000000000003</v>
      </c>
      <c r="L59" s="2">
        <f>L60+L61</f>
        <v>12.56</v>
      </c>
      <c r="M59" s="2">
        <f>M60+M61</f>
        <v>15.610000000000001</v>
      </c>
      <c r="N59" s="1"/>
      <c r="O59" s="261"/>
      <c r="P59" s="260"/>
      <c r="Q59" s="517"/>
      <c r="R59" s="517"/>
      <c r="S59" s="521" t="s">
        <v>280</v>
      </c>
      <c r="T59" s="521"/>
      <c r="U59" s="521"/>
      <c r="V59" s="521"/>
      <c r="W59" s="521"/>
      <c r="X59" s="521"/>
      <c r="Y59" s="253"/>
      <c r="Z59" s="253"/>
      <c r="AA59" s="253"/>
      <c r="AB59" s="253"/>
      <c r="AC59" s="253"/>
    </row>
    <row r="60" spans="1:29" x14ac:dyDescent="0.25">
      <c r="A60" s="274" t="s">
        <v>12</v>
      </c>
      <c r="B60" s="275"/>
      <c r="C60" s="275"/>
      <c r="D60" s="275"/>
      <c r="E60" s="275"/>
      <c r="F60" s="276">
        <v>25</v>
      </c>
      <c r="G60" s="277">
        <v>0.114</v>
      </c>
      <c r="H60" s="273"/>
      <c r="I60" s="273"/>
      <c r="J60" s="21"/>
      <c r="K60" s="2">
        <f>1.962+0.114+0.008+0.194+0.045+0.035+0.025+0.015+0.12+0.345+0.11+0.077</f>
        <v>3.0500000000000003</v>
      </c>
      <c r="L60" s="2">
        <v>12.56</v>
      </c>
      <c r="M60" s="2">
        <f>K60+L60</f>
        <v>15.610000000000001</v>
      </c>
      <c r="N60" s="1">
        <f>J59</f>
        <v>24.106000000000002</v>
      </c>
      <c r="O60" s="261">
        <f>N60/F60*100</f>
        <v>96.424000000000007</v>
      </c>
      <c r="P60" s="278">
        <f>IF(G59&gt;(F60*1.05),0,(F60*1.05)-G59)</f>
        <v>26.125</v>
      </c>
      <c r="Q60" s="278">
        <f>IF(N60&gt;(F60*1.05),0,(F60*1.05)-N60)</f>
        <v>2.1439999999999984</v>
      </c>
      <c r="R60" s="278">
        <f>IF(N60&gt;(F60*1.05),0,(F60*1.05)-N60)</f>
        <v>2.1439999999999984</v>
      </c>
      <c r="S60" s="522"/>
      <c r="T60" s="522"/>
      <c r="U60" s="522"/>
      <c r="V60" s="522"/>
      <c r="W60" s="522"/>
      <c r="X60" s="522"/>
      <c r="Y60" s="253"/>
      <c r="Z60" s="253"/>
      <c r="AA60" s="253"/>
      <c r="AB60" s="253"/>
      <c r="AC60" s="253"/>
    </row>
    <row r="61" spans="1:29" x14ac:dyDescent="0.25">
      <c r="A61" s="274" t="s">
        <v>9</v>
      </c>
      <c r="B61" s="275"/>
      <c r="C61" s="275"/>
      <c r="D61" s="275"/>
      <c r="E61" s="275"/>
      <c r="F61" s="276">
        <v>25</v>
      </c>
      <c r="G61" s="277">
        <v>1.0999999999999999E-2</v>
      </c>
      <c r="H61" s="273"/>
      <c r="I61" s="273"/>
      <c r="J61" s="1"/>
      <c r="K61" s="2">
        <v>0</v>
      </c>
      <c r="L61" s="2">
        <v>0</v>
      </c>
      <c r="M61" s="2">
        <f>L61+K61</f>
        <v>0</v>
      </c>
      <c r="N61" s="1"/>
      <c r="O61" s="261"/>
      <c r="P61" s="280"/>
      <c r="Q61" s="281"/>
      <c r="R61" s="281"/>
      <c r="S61" s="523"/>
      <c r="T61" s="523"/>
      <c r="U61" s="523"/>
      <c r="V61" s="523"/>
      <c r="W61" s="523"/>
      <c r="X61" s="523"/>
      <c r="Y61" s="253"/>
      <c r="Z61" s="253"/>
      <c r="AA61" s="253"/>
      <c r="AB61" s="253"/>
      <c r="AC61" s="253"/>
    </row>
    <row r="62" spans="1:29" s="487" customFormat="1" x14ac:dyDescent="0.25">
      <c r="A62" s="482"/>
      <c r="B62" s="483"/>
      <c r="C62" s="483"/>
      <c r="D62" s="483"/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4"/>
      <c r="T62" s="484"/>
      <c r="U62" s="484"/>
      <c r="V62" s="484"/>
      <c r="W62" s="484"/>
      <c r="X62" s="485"/>
      <c r="Y62" s="486"/>
      <c r="Z62" s="486"/>
      <c r="AA62" s="486"/>
      <c r="AB62" s="486"/>
      <c r="AC62" s="486"/>
    </row>
    <row r="63" spans="1:29" ht="15.75" x14ac:dyDescent="0.25">
      <c r="A63" s="466" t="s">
        <v>313</v>
      </c>
      <c r="B63" s="270"/>
      <c r="C63" s="264"/>
      <c r="D63" s="264"/>
      <c r="E63" s="264" t="s">
        <v>63</v>
      </c>
      <c r="F63" s="271">
        <f>F64+F65</f>
        <v>32</v>
      </c>
      <c r="G63" s="295">
        <f>SUM(G64:G65)</f>
        <v>0</v>
      </c>
      <c r="H63" s="273">
        <v>0</v>
      </c>
      <c r="I63" s="273">
        <f>H63</f>
        <v>0</v>
      </c>
      <c r="J63" s="227">
        <f>G63+(I63)</f>
        <v>0</v>
      </c>
      <c r="K63" s="2">
        <v>1.962</v>
      </c>
      <c r="L63" s="2">
        <f>L64+L65</f>
        <v>14</v>
      </c>
      <c r="M63" s="2">
        <f>M64+M65</f>
        <v>14</v>
      </c>
      <c r="N63" s="1"/>
      <c r="O63" s="261"/>
      <c r="P63" s="260"/>
      <c r="Q63" s="517"/>
      <c r="R63" s="517"/>
      <c r="S63" s="521" t="s">
        <v>280</v>
      </c>
      <c r="T63" s="521"/>
      <c r="U63" s="521"/>
      <c r="V63" s="521"/>
      <c r="W63" s="521"/>
      <c r="X63" s="521"/>
      <c r="Y63" s="253"/>
      <c r="Z63" s="253"/>
      <c r="AA63" s="253"/>
      <c r="AB63" s="253"/>
      <c r="AC63" s="253"/>
    </row>
    <row r="64" spans="1:29" x14ac:dyDescent="0.25">
      <c r="A64" s="274" t="s">
        <v>12</v>
      </c>
      <c r="B64" s="275"/>
      <c r="C64" s="275"/>
      <c r="D64" s="275"/>
      <c r="E64" s="275"/>
      <c r="F64" s="276">
        <v>16</v>
      </c>
      <c r="G64" s="277">
        <v>0</v>
      </c>
      <c r="H64" s="273"/>
      <c r="I64" s="273"/>
      <c r="J64" s="21"/>
      <c r="K64" s="2">
        <v>0</v>
      </c>
      <c r="L64" s="2">
        <v>14</v>
      </c>
      <c r="M64" s="2">
        <f>K64+L64</f>
        <v>14</v>
      </c>
      <c r="N64" s="1">
        <f>J63</f>
        <v>0</v>
      </c>
      <c r="O64" s="261">
        <f>N64/F64*100</f>
        <v>0</v>
      </c>
      <c r="P64" s="278">
        <f>IF(G63&gt;(F64*1.05),0,(F64*1.05)-G63)</f>
        <v>16.8</v>
      </c>
      <c r="Q64" s="278">
        <f>IF(N64&gt;(F64*1.05),0,(F64*1.05)-N64)</f>
        <v>16.8</v>
      </c>
      <c r="R64" s="278">
        <f>IF(N64&gt;(F64*1.05),0,(F64*1.05)-N64)</f>
        <v>16.8</v>
      </c>
      <c r="S64" s="522"/>
      <c r="T64" s="522"/>
      <c r="U64" s="522"/>
      <c r="V64" s="522"/>
      <c r="W64" s="522"/>
      <c r="X64" s="522"/>
      <c r="Y64" s="253"/>
      <c r="Z64" s="253"/>
      <c r="AA64" s="253"/>
      <c r="AB64" s="253"/>
      <c r="AC64" s="253"/>
    </row>
    <row r="65" spans="1:29" x14ac:dyDescent="0.25">
      <c r="A65" s="274" t="s">
        <v>9</v>
      </c>
      <c r="B65" s="275"/>
      <c r="C65" s="275"/>
      <c r="D65" s="275"/>
      <c r="E65" s="275"/>
      <c r="F65" s="276">
        <v>16</v>
      </c>
      <c r="G65" s="277">
        <v>0</v>
      </c>
      <c r="H65" s="273"/>
      <c r="I65" s="273"/>
      <c r="J65" s="1"/>
      <c r="K65" s="2">
        <v>0</v>
      </c>
      <c r="L65" s="2">
        <v>0</v>
      </c>
      <c r="M65" s="2">
        <f>L65+K65</f>
        <v>0</v>
      </c>
      <c r="N65" s="1"/>
      <c r="O65" s="261"/>
      <c r="P65" s="280"/>
      <c r="Q65" s="281"/>
      <c r="R65" s="281"/>
      <c r="S65" s="523"/>
      <c r="T65" s="523"/>
      <c r="U65" s="523"/>
      <c r="V65" s="523"/>
      <c r="W65" s="523"/>
      <c r="X65" s="523"/>
      <c r="Y65" s="253"/>
      <c r="Z65" s="253"/>
      <c r="AA65" s="253"/>
      <c r="AB65" s="253"/>
      <c r="AC65" s="253"/>
    </row>
    <row r="66" spans="1:29" s="472" customFormat="1" ht="14.25" customHeight="1" x14ac:dyDescent="0.25">
      <c r="A66" s="513"/>
      <c r="B66" s="513"/>
      <c r="C66" s="467"/>
      <c r="D66" s="467"/>
      <c r="E66" s="467"/>
      <c r="F66" s="468"/>
      <c r="G66" s="469"/>
      <c r="H66" s="470"/>
      <c r="I66" s="470"/>
      <c r="J66" s="470"/>
      <c r="K66" s="471"/>
      <c r="L66" s="471"/>
      <c r="M66" s="471"/>
      <c r="N66" s="470"/>
      <c r="O66" s="581"/>
      <c r="P66" s="581"/>
      <c r="Q66" s="581"/>
      <c r="R66" s="581"/>
      <c r="S66" s="581"/>
      <c r="T66" s="581"/>
      <c r="U66" s="581"/>
      <c r="V66" s="581"/>
      <c r="W66" s="581"/>
      <c r="X66" s="473"/>
    </row>
    <row r="75" spans="1:29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9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9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9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9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9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</sheetData>
  <mergeCells count="75">
    <mergeCell ref="X63:X65"/>
    <mergeCell ref="O66:W66"/>
    <mergeCell ref="S63:S65"/>
    <mergeCell ref="T63:T65"/>
    <mergeCell ref="U63:U65"/>
    <mergeCell ref="V63:V65"/>
    <mergeCell ref="W63:W65"/>
    <mergeCell ref="X46:X48"/>
    <mergeCell ref="W50:W52"/>
    <mergeCell ref="X50:X52"/>
    <mergeCell ref="S55:S57"/>
    <mergeCell ref="T55:T57"/>
    <mergeCell ref="U55:U57"/>
    <mergeCell ref="V55:V57"/>
    <mergeCell ref="W55:W57"/>
    <mergeCell ref="X55:X57"/>
    <mergeCell ref="S46:S48"/>
    <mergeCell ref="T46:T48"/>
    <mergeCell ref="U46:U48"/>
    <mergeCell ref="V46:V48"/>
    <mergeCell ref="W46:W48"/>
    <mergeCell ref="X29:X31"/>
    <mergeCell ref="S33:S35"/>
    <mergeCell ref="T33:T35"/>
    <mergeCell ref="U33:U35"/>
    <mergeCell ref="V33:V35"/>
    <mergeCell ref="W33:W35"/>
    <mergeCell ref="X33:X35"/>
    <mergeCell ref="S29:S31"/>
    <mergeCell ref="T29:T31"/>
    <mergeCell ref="U29:U31"/>
    <mergeCell ref="V29:V31"/>
    <mergeCell ref="W29:W31"/>
    <mergeCell ref="W18:W21"/>
    <mergeCell ref="X18:X21"/>
    <mergeCell ref="M19:M21"/>
    <mergeCell ref="S25:S27"/>
    <mergeCell ref="T25:T27"/>
    <mergeCell ref="U25:U27"/>
    <mergeCell ref="V25:V27"/>
    <mergeCell ref="W25:W27"/>
    <mergeCell ref="X25:X27"/>
    <mergeCell ref="A17:R17"/>
    <mergeCell ref="S18:S21"/>
    <mergeCell ref="T18:T21"/>
    <mergeCell ref="U18:U21"/>
    <mergeCell ref="V18:V21"/>
    <mergeCell ref="X59:X61"/>
    <mergeCell ref="S50:S52"/>
    <mergeCell ref="T50:T52"/>
    <mergeCell ref="U50:U52"/>
    <mergeCell ref="V50:V52"/>
    <mergeCell ref="S59:S61"/>
    <mergeCell ref="T59:T61"/>
    <mergeCell ref="U59:U61"/>
    <mergeCell ref="V59:V61"/>
    <mergeCell ref="W59:W61"/>
    <mergeCell ref="X37:X39"/>
    <mergeCell ref="O40:W40"/>
    <mergeCell ref="S41:S43"/>
    <mergeCell ref="T41:T43"/>
    <mergeCell ref="U41:U43"/>
    <mergeCell ref="V41:V43"/>
    <mergeCell ref="W41:W43"/>
    <mergeCell ref="S37:S39"/>
    <mergeCell ref="T37:T39"/>
    <mergeCell ref="U37:U39"/>
    <mergeCell ref="V37:V39"/>
    <mergeCell ref="W37:W39"/>
    <mergeCell ref="X41:X43"/>
    <mergeCell ref="A12:X12"/>
    <mergeCell ref="S13:U13"/>
    <mergeCell ref="V13:W13"/>
    <mergeCell ref="N14:O14"/>
    <mergeCell ref="V9:X9"/>
  </mergeCells>
  <conditionalFormatting sqref="Q18:R21 P14:R16">
    <cfRule type="expression" dxfId="59" priority="50" stopIfTrue="1">
      <formula>AND(P14&lt;&gt;"",OR(P14&lt;=0,P14="-"))</formula>
    </cfRule>
  </conditionalFormatting>
  <conditionalFormatting sqref="P70:R64413 P67:R67">
    <cfRule type="expression" dxfId="58" priority="51" stopIfTrue="1">
      <formula>AND(P67&lt;&gt;"",OR(P67=0,P67="-"))</formula>
    </cfRule>
  </conditionalFormatting>
  <conditionalFormatting sqref="R38">
    <cfRule type="expression" dxfId="57" priority="46" stopIfTrue="1">
      <formula>AND(R38&lt;&gt;"",OR(R38&lt;=0,R38="-"))</formula>
    </cfRule>
  </conditionalFormatting>
  <conditionalFormatting sqref="P37:R37 P39:R39">
    <cfRule type="expression" dxfId="56" priority="49" stopIfTrue="1">
      <formula>AND(P37&lt;&gt;"",OR(P37&lt;=0,P37="-"))</formula>
    </cfRule>
  </conditionalFormatting>
  <conditionalFormatting sqref="P38">
    <cfRule type="expression" dxfId="55" priority="48" stopIfTrue="1">
      <formula>AND(P38&lt;&gt;"",OR(P38&lt;=0,P38="-"))</formula>
    </cfRule>
  </conditionalFormatting>
  <conditionalFormatting sqref="Q38">
    <cfRule type="expression" dxfId="54" priority="47" stopIfTrue="1">
      <formula>AND(Q38&lt;&gt;"",OR(Q38&lt;=0,Q38="-"))</formula>
    </cfRule>
  </conditionalFormatting>
  <conditionalFormatting sqref="P18:P21">
    <cfRule type="expression" dxfId="53" priority="45" stopIfTrue="1">
      <formula>AND(P18&lt;&gt;"",OR(P18&lt;=0,P18="-"))</formula>
    </cfRule>
  </conditionalFormatting>
  <conditionalFormatting sqref="P26">
    <cfRule type="expression" dxfId="52" priority="43" stopIfTrue="1">
      <formula>AND(P26&lt;&gt;"",OR(P26&lt;=0,P26="-"))</formula>
    </cfRule>
  </conditionalFormatting>
  <conditionalFormatting sqref="R26">
    <cfRule type="expression" dxfId="51" priority="42" stopIfTrue="1">
      <formula>AND(R26&lt;&gt;"",OR(R26&lt;=0,R26="-"))</formula>
    </cfRule>
  </conditionalFormatting>
  <conditionalFormatting sqref="P34">
    <cfRule type="expression" dxfId="50" priority="41" stopIfTrue="1">
      <formula>AND(P34&lt;&gt;"",OR(P34&lt;=0,P34="-"))</formula>
    </cfRule>
  </conditionalFormatting>
  <conditionalFormatting sqref="R34">
    <cfRule type="expression" dxfId="49" priority="40" stopIfTrue="1">
      <formula>AND(R34&lt;&gt;"",OR(R34&lt;=0,R34="-"))</formula>
    </cfRule>
  </conditionalFormatting>
  <conditionalFormatting sqref="S25">
    <cfRule type="expression" dxfId="48" priority="39" stopIfTrue="1">
      <formula>AND(S25&lt;&gt;"",OR(S25&lt;=0,S25="-"))</formula>
    </cfRule>
  </conditionalFormatting>
  <conditionalFormatting sqref="T25">
    <cfRule type="expression" dxfId="47" priority="38" stopIfTrue="1">
      <formula>AND(T25&lt;&gt;"",OR(T25&lt;=0,T25="-"))</formula>
    </cfRule>
  </conditionalFormatting>
  <conditionalFormatting sqref="U25">
    <cfRule type="expression" dxfId="46" priority="37" stopIfTrue="1">
      <formula>AND(U25&lt;&gt;"",OR(U25&lt;=0,U25="-"))</formula>
    </cfRule>
  </conditionalFormatting>
  <conditionalFormatting sqref="V25:W25">
    <cfRule type="expression" dxfId="45" priority="36" stopIfTrue="1">
      <formula>AND(V25&lt;&gt;"",OR(V25&lt;=0,V25="-"))</formula>
    </cfRule>
  </conditionalFormatting>
  <conditionalFormatting sqref="S33">
    <cfRule type="expression" dxfId="44" priority="35" stopIfTrue="1">
      <formula>AND(S33&lt;&gt;"",OR(S33&lt;=0,S33="-"))</formula>
    </cfRule>
  </conditionalFormatting>
  <conditionalFormatting sqref="T33">
    <cfRule type="expression" dxfId="43" priority="34" stopIfTrue="1">
      <formula>AND(T33&lt;&gt;"",OR(T33&lt;=0,T33="-"))</formula>
    </cfRule>
  </conditionalFormatting>
  <conditionalFormatting sqref="U33">
    <cfRule type="expression" dxfId="42" priority="33" stopIfTrue="1">
      <formula>AND(U33&lt;&gt;"",OR(U33&lt;=0,U33="-"))</formula>
    </cfRule>
  </conditionalFormatting>
  <conditionalFormatting sqref="V33:W33">
    <cfRule type="expression" dxfId="41" priority="32" stopIfTrue="1">
      <formula>AND(V33&lt;&gt;"",OR(V33&lt;=0,V33="-"))</formula>
    </cfRule>
  </conditionalFormatting>
  <conditionalFormatting sqref="P25:R25 P33:R33 P27:R28 P35:R35">
    <cfRule type="expression" dxfId="40" priority="44" stopIfTrue="1">
      <formula>AND(P25&lt;&gt;"",OR(P25&lt;=0,P25="-"))</formula>
    </cfRule>
  </conditionalFormatting>
  <conditionalFormatting sqref="R51">
    <cfRule type="expression" dxfId="39" priority="28" stopIfTrue="1">
      <formula>AND(R51&lt;&gt;"",OR(R51&lt;=0,R51="-"))</formula>
    </cfRule>
  </conditionalFormatting>
  <conditionalFormatting sqref="P50:R50 P52:R52">
    <cfRule type="expression" dxfId="38" priority="31" stopIfTrue="1">
      <formula>AND(P50&lt;&gt;"",OR(P50&lt;=0,P50="-"))</formula>
    </cfRule>
  </conditionalFormatting>
  <conditionalFormatting sqref="P51">
    <cfRule type="expression" dxfId="37" priority="30" stopIfTrue="1">
      <formula>AND(P51&lt;&gt;"",OR(P51&lt;=0,P51="-"))</formula>
    </cfRule>
  </conditionalFormatting>
  <conditionalFormatting sqref="Q51">
    <cfRule type="expression" dxfId="36" priority="29" stopIfTrue="1">
      <formula>AND(Q51&lt;&gt;"",OR(Q51&lt;=0,Q51="-"))</formula>
    </cfRule>
  </conditionalFormatting>
  <conditionalFormatting sqref="Q34">
    <cfRule type="expression" dxfId="35" priority="27" stopIfTrue="1">
      <formula>AND(Q34&lt;&gt;"",OR(Q34&lt;=0,Q34="-"))</formula>
    </cfRule>
  </conditionalFormatting>
  <conditionalFormatting sqref="Q26">
    <cfRule type="expression" dxfId="34" priority="26" stopIfTrue="1">
      <formula>AND(Q26&lt;&gt;"",OR(Q26&lt;=0,Q26="-"))</formula>
    </cfRule>
  </conditionalFormatting>
  <conditionalFormatting sqref="P29:R29 P31:R31">
    <cfRule type="expression" dxfId="33" priority="25" stopIfTrue="1">
      <formula>AND(P29&lt;&gt;"",OR(P29&lt;=0,P29="-"))</formula>
    </cfRule>
  </conditionalFormatting>
  <conditionalFormatting sqref="P30">
    <cfRule type="expression" dxfId="32" priority="24" stopIfTrue="1">
      <formula>AND(P30&lt;&gt;"",OR(P30&lt;=0,P30="-"))</formula>
    </cfRule>
  </conditionalFormatting>
  <conditionalFormatting sqref="R30">
    <cfRule type="expression" dxfId="31" priority="22" stopIfTrue="1">
      <formula>AND(R30&lt;&gt;"",OR(R30&lt;=0,R30="-"))</formula>
    </cfRule>
  </conditionalFormatting>
  <conditionalFormatting sqref="Q30">
    <cfRule type="expression" dxfId="30" priority="23" stopIfTrue="1">
      <formula>AND(Q30&lt;&gt;"",OR(Q30&lt;=0,Q30="-"))</formula>
    </cfRule>
  </conditionalFormatting>
  <conditionalFormatting sqref="R42">
    <cfRule type="expression" dxfId="29" priority="18" stopIfTrue="1">
      <formula>AND(R42&lt;&gt;"",OR(R42&lt;=0,R42="-"))</formula>
    </cfRule>
  </conditionalFormatting>
  <conditionalFormatting sqref="P41:R41 P43:R43">
    <cfRule type="expression" dxfId="28" priority="21" stopIfTrue="1">
      <formula>AND(P41&lt;&gt;"",OR(P41&lt;=0,P41="-"))</formula>
    </cfRule>
  </conditionalFormatting>
  <conditionalFormatting sqref="P42">
    <cfRule type="expression" dxfId="27" priority="20" stopIfTrue="1">
      <formula>AND(P42&lt;&gt;"",OR(P42&lt;=0,P42="-"))</formula>
    </cfRule>
  </conditionalFormatting>
  <conditionalFormatting sqref="Q42">
    <cfRule type="expression" dxfId="26" priority="19" stopIfTrue="1">
      <formula>AND(Q42&lt;&gt;"",OR(Q42&lt;=0,Q42="-"))</formula>
    </cfRule>
  </conditionalFormatting>
  <conditionalFormatting sqref="S41">
    <cfRule type="expression" dxfId="25" priority="17" stopIfTrue="1">
      <formula>AND(S41&lt;&gt;"",OR(S41&lt;=0,S41="-"))</formula>
    </cfRule>
  </conditionalFormatting>
  <conditionalFormatting sqref="R47">
    <cfRule type="expression" dxfId="24" priority="13" stopIfTrue="1">
      <formula>AND(R47&lt;&gt;"",OR(R47&lt;=0,R47="-"))</formula>
    </cfRule>
  </conditionalFormatting>
  <conditionalFormatting sqref="P46:R46 P48:R48">
    <cfRule type="expression" dxfId="23" priority="16" stopIfTrue="1">
      <formula>AND(P46&lt;&gt;"",OR(P46&lt;=0,P46="-"))</formula>
    </cfRule>
  </conditionalFormatting>
  <conditionalFormatting sqref="P47">
    <cfRule type="expression" dxfId="22" priority="15" stopIfTrue="1">
      <formula>AND(P47&lt;&gt;"",OR(P47&lt;=0,P47="-"))</formula>
    </cfRule>
  </conditionalFormatting>
  <conditionalFormatting sqref="Q47">
    <cfRule type="expression" dxfId="21" priority="14" stopIfTrue="1">
      <formula>AND(Q47&lt;&gt;"",OR(Q47&lt;=0,Q47="-"))</formula>
    </cfRule>
  </conditionalFormatting>
  <conditionalFormatting sqref="R60">
    <cfRule type="expression" dxfId="20" priority="9" stopIfTrue="1">
      <formula>AND(R60&lt;&gt;"",OR(R60&lt;=0,R60="-"))</formula>
    </cfRule>
  </conditionalFormatting>
  <conditionalFormatting sqref="P59:R59 P61:R61">
    <cfRule type="expression" dxfId="19" priority="12" stopIfTrue="1">
      <formula>AND(P59&lt;&gt;"",OR(P59&lt;=0,P59="-"))</formula>
    </cfRule>
  </conditionalFormatting>
  <conditionalFormatting sqref="P60">
    <cfRule type="expression" dxfId="18" priority="11" stopIfTrue="1">
      <formula>AND(P60&lt;&gt;"",OR(P60&lt;=0,P60="-"))</formula>
    </cfRule>
  </conditionalFormatting>
  <conditionalFormatting sqref="Q60">
    <cfRule type="expression" dxfId="17" priority="10" stopIfTrue="1">
      <formula>AND(Q60&lt;&gt;"",OR(Q60&lt;=0,Q60="-"))</formula>
    </cfRule>
  </conditionalFormatting>
  <conditionalFormatting sqref="R64">
    <cfRule type="expression" dxfId="16" priority="5" stopIfTrue="1">
      <formula>AND(R64&lt;&gt;"",OR(R64&lt;=0,R64="-"))</formula>
    </cfRule>
  </conditionalFormatting>
  <conditionalFormatting sqref="P63:R63 P65:R65">
    <cfRule type="expression" dxfId="15" priority="8" stopIfTrue="1">
      <formula>AND(P63&lt;&gt;"",OR(P63&lt;=0,P63="-"))</formula>
    </cfRule>
  </conditionalFormatting>
  <conditionalFormatting sqref="P64">
    <cfRule type="expression" dxfId="14" priority="7" stopIfTrue="1">
      <formula>AND(P64&lt;&gt;"",OR(P64&lt;=0,P64="-"))</formula>
    </cfRule>
  </conditionalFormatting>
  <conditionalFormatting sqref="Q64">
    <cfRule type="expression" dxfId="13" priority="6" stopIfTrue="1">
      <formula>AND(Q64&lt;&gt;"",OR(Q64&lt;=0,Q64="-"))</formula>
    </cfRule>
  </conditionalFormatting>
  <conditionalFormatting sqref="R56">
    <cfRule type="expression" dxfId="12" priority="1" stopIfTrue="1">
      <formula>AND(R56&lt;&gt;"",OR(R56&lt;=0,R56="-"))</formula>
    </cfRule>
  </conditionalFormatting>
  <conditionalFormatting sqref="P55:R55 P57:R57">
    <cfRule type="expression" dxfId="11" priority="4" stopIfTrue="1">
      <formula>AND(P55&lt;&gt;"",OR(P55&lt;=0,P55="-"))</formula>
    </cfRule>
  </conditionalFormatting>
  <conditionalFormatting sqref="P56">
    <cfRule type="expression" dxfId="10" priority="3" stopIfTrue="1">
      <formula>AND(P56&lt;&gt;"",OR(P56&lt;=0,P56="-"))</formula>
    </cfRule>
  </conditionalFormatting>
  <conditionalFormatting sqref="Q56">
    <cfRule type="expression" dxfId="9" priority="2" stopIfTrue="1">
      <formula>AND(Q56&lt;&gt;"",OR(Q56&lt;=0,Q56="-"))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70" zoomScaleNormal="70" workbookViewId="0">
      <pane ySplit="1" topLeftCell="A2" activePane="bottomLeft" state="frozen"/>
      <selection pane="bottomLeft" activeCell="F6" sqref="A6:XFD6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501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314</v>
      </c>
    </row>
    <row r="6" spans="1:30" s="5" customFormat="1" ht="15.75" hidden="1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/>
      <c r="W6" s="25"/>
      <c r="X6" s="25" t="s">
        <v>324</v>
      </c>
    </row>
    <row r="7" spans="1:30" s="5" customFormat="1" ht="26.25" thickBot="1" x14ac:dyDescent="0.3">
      <c r="A7" s="520" t="s">
        <v>22</v>
      </c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</row>
    <row r="8" spans="1:30" s="5" customFormat="1" ht="21" thickBot="1" x14ac:dyDescent="0.3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76" t="s">
        <v>16</v>
      </c>
      <c r="T8" s="577"/>
      <c r="U8" s="578"/>
      <c r="V8" s="579" t="s">
        <v>18</v>
      </c>
      <c r="W8" s="580"/>
      <c r="X8" s="24"/>
      <c r="Y8" s="4"/>
      <c r="Z8" s="4"/>
      <c r="AA8" s="4"/>
      <c r="AB8" s="4"/>
      <c r="AC8" s="4"/>
      <c r="AD8" s="4"/>
    </row>
    <row r="9" spans="1:30" s="254" customFormat="1" ht="90" thickBot="1" x14ac:dyDescent="0.3">
      <c r="A9" s="244" t="s">
        <v>179</v>
      </c>
      <c r="B9" s="245" t="s">
        <v>180</v>
      </c>
      <c r="C9" s="245" t="s">
        <v>181</v>
      </c>
      <c r="D9" s="246" t="s">
        <v>2</v>
      </c>
      <c r="E9" s="283" t="s">
        <v>182</v>
      </c>
      <c r="F9" s="247" t="s">
        <v>183</v>
      </c>
      <c r="G9" s="248" t="s">
        <v>243</v>
      </c>
      <c r="H9" s="249" t="s">
        <v>184</v>
      </c>
      <c r="I9" s="250" t="s">
        <v>233</v>
      </c>
      <c r="J9" s="248" t="s">
        <v>19</v>
      </c>
      <c r="K9" s="248" t="s">
        <v>185</v>
      </c>
      <c r="L9" s="248" t="s">
        <v>186</v>
      </c>
      <c r="M9" s="248" t="s">
        <v>187</v>
      </c>
      <c r="N9" s="538" t="s">
        <v>5</v>
      </c>
      <c r="O9" s="539"/>
      <c r="P9" s="2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2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51" t="s">
        <v>17</v>
      </c>
      <c r="T9" s="251" t="s">
        <v>188</v>
      </c>
      <c r="U9" s="251" t="s">
        <v>189</v>
      </c>
      <c r="V9" s="252" t="s">
        <v>14</v>
      </c>
      <c r="W9" s="252" t="s">
        <v>15</v>
      </c>
      <c r="X9" s="248" t="s">
        <v>6</v>
      </c>
      <c r="Y9" s="253"/>
      <c r="Z9" s="253"/>
      <c r="AA9" s="253"/>
      <c r="AB9" s="253"/>
      <c r="AC9" s="253"/>
      <c r="AD9" s="253"/>
    </row>
    <row r="10" spans="1:30" s="5" customFormat="1" x14ac:dyDescent="0.25">
      <c r="A10" s="255"/>
      <c r="B10" s="256"/>
      <c r="C10" s="256"/>
      <c r="D10" s="256"/>
      <c r="E10" s="256"/>
      <c r="F10" s="257" t="s">
        <v>7</v>
      </c>
      <c r="G10" s="257" t="s">
        <v>7</v>
      </c>
      <c r="H10" s="257" t="s">
        <v>20</v>
      </c>
      <c r="I10" s="257" t="s">
        <v>20</v>
      </c>
      <c r="J10" s="257" t="s">
        <v>7</v>
      </c>
      <c r="K10" s="257" t="s">
        <v>20</v>
      </c>
      <c r="L10" s="257" t="s">
        <v>20</v>
      </c>
      <c r="M10" s="257" t="s">
        <v>20</v>
      </c>
      <c r="N10" s="257" t="s">
        <v>7</v>
      </c>
      <c r="O10" s="257" t="s">
        <v>8</v>
      </c>
      <c r="P10" s="258" t="s">
        <v>7</v>
      </c>
      <c r="Q10" s="22"/>
      <c r="R10" s="22"/>
      <c r="S10" s="259"/>
      <c r="T10" s="259"/>
      <c r="U10" s="259"/>
      <c r="V10" s="259"/>
      <c r="W10" s="259"/>
      <c r="Y10" s="253"/>
      <c r="Z10" s="253"/>
      <c r="AA10" s="253"/>
      <c r="AB10" s="253"/>
      <c r="AC10" s="253"/>
      <c r="AD10" s="4"/>
    </row>
    <row r="11" spans="1:30" ht="18" x14ac:dyDescent="0.25">
      <c r="A11" s="585" t="s">
        <v>196</v>
      </c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262"/>
      <c r="T11" s="262"/>
      <c r="U11" s="262"/>
      <c r="V11" s="262"/>
      <c r="W11" s="262"/>
      <c r="X11" s="262"/>
      <c r="Y11" s="253"/>
      <c r="Z11" s="253"/>
      <c r="AA11" s="253"/>
      <c r="AB11" s="253"/>
      <c r="AC11" s="253"/>
    </row>
    <row r="12" spans="1:30" x14ac:dyDescent="0.25">
      <c r="A12" s="432"/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282"/>
      <c r="T12" s="282"/>
      <c r="U12" s="282"/>
      <c r="V12" s="282"/>
      <c r="W12" s="282"/>
      <c r="X12" s="434"/>
      <c r="Y12" s="253"/>
      <c r="Z12" s="253"/>
      <c r="AA12" s="253"/>
      <c r="AB12" s="253"/>
      <c r="AC12" s="253"/>
    </row>
    <row r="13" spans="1:30" ht="15.75" x14ac:dyDescent="0.25">
      <c r="A13" s="263" t="s">
        <v>234</v>
      </c>
      <c r="B13" s="270"/>
      <c r="C13" s="264"/>
      <c r="D13" s="264" t="s">
        <v>50</v>
      </c>
      <c r="E13" s="264"/>
      <c r="F13" s="271">
        <f>F14+F15+F16</f>
        <v>51</v>
      </c>
      <c r="G13" s="295">
        <f>SUM(G14:G16)</f>
        <v>19.587059999999997</v>
      </c>
      <c r="H13" s="273">
        <v>6.0949999999999998</v>
      </c>
      <c r="I13" s="273">
        <f>H13</f>
        <v>6.0949999999999998</v>
      </c>
      <c r="J13" s="1">
        <f>G13+(I13)</f>
        <v>25.682059999999996</v>
      </c>
      <c r="K13" s="1"/>
      <c r="L13" s="1"/>
      <c r="M13" s="260"/>
      <c r="N13" s="1"/>
      <c r="O13" s="261"/>
      <c r="P13" s="260"/>
      <c r="Q13" s="517"/>
      <c r="R13" s="517"/>
      <c r="S13" s="521" t="s">
        <v>197</v>
      </c>
      <c r="T13" s="521" t="s">
        <v>197</v>
      </c>
      <c r="U13" s="521" t="s">
        <v>235</v>
      </c>
      <c r="V13" s="521" t="s">
        <v>236</v>
      </c>
      <c r="W13" s="521" t="s">
        <v>237</v>
      </c>
      <c r="X13" s="521" t="s">
        <v>198</v>
      </c>
      <c r="Y13" s="253"/>
      <c r="Z13" s="253"/>
      <c r="AA13" s="253"/>
      <c r="AB13" s="253"/>
      <c r="AC13" s="253"/>
    </row>
    <row r="14" spans="1:30" x14ac:dyDescent="0.25">
      <c r="A14" s="274" t="s">
        <v>12</v>
      </c>
      <c r="B14" s="275"/>
      <c r="C14" s="275"/>
      <c r="D14" s="275"/>
      <c r="E14" s="275"/>
      <c r="F14" s="276">
        <v>20</v>
      </c>
      <c r="G14" s="277">
        <v>9.7052999999999994</v>
      </c>
      <c r="H14" s="273"/>
      <c r="I14" s="273"/>
      <c r="J14" s="21"/>
      <c r="K14" s="21"/>
      <c r="L14" s="21"/>
      <c r="M14" s="260"/>
      <c r="N14" s="1">
        <f>J13</f>
        <v>25.682059999999996</v>
      </c>
      <c r="O14" s="261">
        <f>N14/(F14+F15)*100</f>
        <v>73.377314285714277</v>
      </c>
      <c r="P14" s="278">
        <f>IF(G13&gt;((F15+F16)*1.05),0,((F15+F16)*1.05)-G13)</f>
        <v>12.962940000000007</v>
      </c>
      <c r="Q14" s="278">
        <f>IF(N14&gt;((F15+F16)*1.05),0,((F15+F16)*1.05)-N14)</f>
        <v>6.8679400000000079</v>
      </c>
      <c r="R14" s="278">
        <f>IF(N14&gt;((F15+F16)*1.05),0,((F15+F16)*1.05)-N14)</f>
        <v>6.8679400000000079</v>
      </c>
      <c r="S14" s="522"/>
      <c r="T14" s="522"/>
      <c r="U14" s="522"/>
      <c r="V14" s="522"/>
      <c r="W14" s="522"/>
      <c r="X14" s="522"/>
      <c r="Y14" s="253"/>
      <c r="Z14" s="253"/>
      <c r="AA14" s="253"/>
      <c r="AB14" s="253"/>
      <c r="AC14" s="253"/>
    </row>
    <row r="15" spans="1:30" x14ac:dyDescent="0.25">
      <c r="A15" s="274" t="s">
        <v>9</v>
      </c>
      <c r="B15" s="275"/>
      <c r="C15" s="275"/>
      <c r="D15" s="275"/>
      <c r="E15" s="275"/>
      <c r="F15" s="276">
        <v>15</v>
      </c>
      <c r="G15" s="277">
        <v>4.5671999999999997</v>
      </c>
      <c r="H15" s="273"/>
      <c r="I15" s="273"/>
      <c r="J15" s="1"/>
      <c r="K15" s="1"/>
      <c r="L15" s="1"/>
      <c r="M15" s="21" t="s">
        <v>190</v>
      </c>
      <c r="N15" s="1"/>
      <c r="O15" s="261"/>
      <c r="P15" s="280"/>
      <c r="Q15" s="281"/>
      <c r="R15" s="281"/>
      <c r="S15" s="523"/>
      <c r="T15" s="523"/>
      <c r="U15" s="523"/>
      <c r="V15" s="523"/>
      <c r="W15" s="523"/>
      <c r="X15" s="523"/>
      <c r="Y15" s="253"/>
      <c r="Z15" s="253"/>
      <c r="AA15" s="253"/>
      <c r="AB15" s="253"/>
      <c r="AC15" s="253"/>
    </row>
    <row r="16" spans="1:30" ht="15.75" x14ac:dyDescent="0.25">
      <c r="A16" s="263" t="s">
        <v>53</v>
      </c>
      <c r="B16" s="270"/>
      <c r="C16" s="264"/>
      <c r="D16" s="264"/>
      <c r="E16" s="264"/>
      <c r="F16" s="271">
        <v>16</v>
      </c>
      <c r="G16" s="277">
        <v>5.3145599999999993</v>
      </c>
      <c r="H16" s="273"/>
      <c r="I16" s="273"/>
      <c r="J16" s="1"/>
      <c r="K16" s="1"/>
      <c r="L16" s="1"/>
      <c r="M16" s="260" t="s">
        <v>190</v>
      </c>
      <c r="N16" s="1"/>
      <c r="O16" s="261"/>
      <c r="P16" s="260"/>
      <c r="Q16" s="517"/>
      <c r="R16" s="517"/>
      <c r="S16" s="396"/>
      <c r="T16" s="397"/>
      <c r="U16" s="397"/>
      <c r="V16" s="397"/>
      <c r="W16" s="397"/>
      <c r="X16" s="396"/>
      <c r="Y16" s="253"/>
      <c r="Z16" s="253"/>
      <c r="AA16" s="253"/>
      <c r="AB16" s="253"/>
      <c r="AC16" s="253"/>
    </row>
    <row r="17" spans="1:29" x14ac:dyDescent="0.25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398"/>
      <c r="R17" s="398"/>
      <c r="S17" s="399"/>
      <c r="T17" s="399"/>
      <c r="U17" s="399"/>
      <c r="V17" s="399"/>
      <c r="W17" s="399"/>
      <c r="X17" s="400"/>
      <c r="Y17" s="253"/>
      <c r="Z17" s="253"/>
      <c r="AA17" s="253"/>
      <c r="AB17" s="253"/>
      <c r="AC17" s="253"/>
    </row>
    <row r="18" spans="1:29" ht="15.75" x14ac:dyDescent="0.25">
      <c r="A18" s="263" t="s">
        <v>223</v>
      </c>
      <c r="B18" s="270"/>
      <c r="C18" s="264"/>
      <c r="D18" s="264" t="s">
        <v>50</v>
      </c>
      <c r="E18" s="264"/>
      <c r="F18" s="271">
        <f>F19+F20+F21</f>
        <v>120.5</v>
      </c>
      <c r="G18" s="295">
        <f>SUM(G19:G21)</f>
        <v>21.125376000000003</v>
      </c>
      <c r="H18" s="273">
        <v>9.7889999999999997</v>
      </c>
      <c r="I18" s="273">
        <f>H18+L21</f>
        <v>14.789</v>
      </c>
      <c r="J18" s="1">
        <f>G18+(I18)</f>
        <v>35.914376000000004</v>
      </c>
      <c r="K18" s="1"/>
      <c r="L18" s="1"/>
      <c r="M18" s="260"/>
      <c r="N18" s="1"/>
      <c r="O18" s="261"/>
      <c r="P18" s="260"/>
      <c r="Q18" s="517"/>
      <c r="R18" s="517"/>
      <c r="S18" s="521" t="s">
        <v>197</v>
      </c>
      <c r="T18" s="521" t="s">
        <v>197</v>
      </c>
      <c r="U18" s="521" t="s">
        <v>224</v>
      </c>
      <c r="V18" s="521" t="s">
        <v>225</v>
      </c>
      <c r="W18" s="521" t="s">
        <v>226</v>
      </c>
      <c r="X18" s="521" t="s">
        <v>198</v>
      </c>
      <c r="Y18" s="253"/>
      <c r="Z18" s="253"/>
      <c r="AA18" s="253"/>
      <c r="AB18" s="253"/>
      <c r="AC18" s="253"/>
    </row>
    <row r="19" spans="1:29" x14ac:dyDescent="0.25">
      <c r="A19" s="274" t="s">
        <v>12</v>
      </c>
      <c r="B19" s="275"/>
      <c r="C19" s="275"/>
      <c r="D19" s="275"/>
      <c r="E19" s="275"/>
      <c r="F19" s="276">
        <v>40.5</v>
      </c>
      <c r="G19" s="277">
        <v>3.7866239999999998</v>
      </c>
      <c r="H19" s="273"/>
      <c r="I19" s="273"/>
      <c r="J19" s="21"/>
      <c r="K19" s="21"/>
      <c r="L19" s="21"/>
      <c r="M19" s="260"/>
      <c r="N19" s="1">
        <f>J18</f>
        <v>35.914376000000004</v>
      </c>
      <c r="O19" s="261">
        <f>N19/(F20+F21)*100</f>
        <v>44.892970000000005</v>
      </c>
      <c r="P19" s="278">
        <f>IF(G18&gt;((F20+F21)*1.05),0,((F20+F21)*1.05)-G18)</f>
        <v>62.874623999999997</v>
      </c>
      <c r="Q19" s="278">
        <f>IF(N19&gt;((F20+F21)*1.05),0,((F20+F21)*1.05)-N19)</f>
        <v>48.085623999999996</v>
      </c>
      <c r="R19" s="278">
        <f>IF(N19&gt;((F20+F21)*1.05),0,((F20+F21)*1.05)-N19)</f>
        <v>48.085623999999996</v>
      </c>
      <c r="S19" s="522"/>
      <c r="T19" s="522"/>
      <c r="U19" s="522"/>
      <c r="V19" s="522"/>
      <c r="W19" s="522"/>
      <c r="X19" s="522"/>
      <c r="Y19" s="253"/>
      <c r="Z19" s="253"/>
      <c r="AA19" s="253"/>
      <c r="AB19" s="253"/>
      <c r="AC19" s="253"/>
    </row>
    <row r="20" spans="1:29" x14ac:dyDescent="0.25">
      <c r="A20" s="274" t="s">
        <v>9</v>
      </c>
      <c r="B20" s="275"/>
      <c r="C20" s="275"/>
      <c r="D20" s="275"/>
      <c r="E20" s="275"/>
      <c r="F20" s="276">
        <v>40</v>
      </c>
      <c r="G20" s="277">
        <v>4.4730879999999997</v>
      </c>
      <c r="H20" s="273"/>
      <c r="I20" s="273"/>
      <c r="J20" s="1"/>
      <c r="K20" s="1"/>
      <c r="L20" s="1"/>
      <c r="M20" s="21" t="s">
        <v>190</v>
      </c>
      <c r="N20" s="1"/>
      <c r="O20" s="261"/>
      <c r="P20" s="280"/>
      <c r="Q20" s="281"/>
      <c r="R20" s="281"/>
      <c r="S20" s="522"/>
      <c r="T20" s="522"/>
      <c r="U20" s="522"/>
      <c r="V20" s="522"/>
      <c r="W20" s="522"/>
      <c r="X20" s="522"/>
      <c r="Y20" s="253"/>
      <c r="Z20" s="253"/>
      <c r="AA20" s="253"/>
      <c r="AB20" s="253"/>
      <c r="AC20" s="253"/>
    </row>
    <row r="21" spans="1:29" x14ac:dyDescent="0.25">
      <c r="A21" s="274" t="s">
        <v>53</v>
      </c>
      <c r="B21" s="275"/>
      <c r="C21" s="275"/>
      <c r="D21" s="275"/>
      <c r="E21" s="275"/>
      <c r="F21" s="276">
        <v>40</v>
      </c>
      <c r="G21" s="277">
        <v>12.865664000000001</v>
      </c>
      <c r="H21" s="273"/>
      <c r="I21" s="273"/>
      <c r="J21" s="1"/>
      <c r="K21" s="1"/>
      <c r="L21" s="1">
        <v>5</v>
      </c>
      <c r="M21" s="21">
        <f>L21</f>
        <v>5</v>
      </c>
      <c r="N21" s="1"/>
      <c r="O21" s="261"/>
      <c r="P21" s="280"/>
      <c r="Q21" s="281"/>
      <c r="R21" s="281"/>
      <c r="S21" s="523"/>
      <c r="T21" s="523"/>
      <c r="U21" s="523"/>
      <c r="V21" s="523"/>
      <c r="W21" s="523"/>
      <c r="X21" s="523"/>
      <c r="Y21" s="253"/>
      <c r="Z21" s="253"/>
      <c r="AA21" s="253"/>
      <c r="AB21" s="253"/>
      <c r="AC21" s="253"/>
    </row>
    <row r="22" spans="1:29" x14ac:dyDescent="0.25">
      <c r="A22" s="267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6"/>
      <c r="T22" s="266"/>
      <c r="U22" s="266"/>
      <c r="V22" s="266"/>
      <c r="W22" s="266"/>
      <c r="X22" s="382"/>
      <c r="Y22" s="253"/>
      <c r="Z22" s="253"/>
      <c r="AA22" s="253"/>
      <c r="AB22" s="253"/>
      <c r="AC22" s="253"/>
    </row>
    <row r="23" spans="1:29" ht="15.75" customHeight="1" outlineLevel="1" x14ac:dyDescent="0.25">
      <c r="A23" s="263" t="s">
        <v>204</v>
      </c>
      <c r="B23" s="270"/>
      <c r="C23" s="264" t="s">
        <v>44</v>
      </c>
      <c r="D23" s="264"/>
      <c r="E23" s="264"/>
      <c r="F23" s="271">
        <f>SUM(F24:F25)</f>
        <v>500</v>
      </c>
      <c r="G23" s="295">
        <f>SUM(G24:G25)</f>
        <v>163.02654999999999</v>
      </c>
      <c r="H23" s="273"/>
      <c r="I23" s="273">
        <f>I27+20.638+2.205+19.608+1.64+25.096</f>
        <v>106.37100000000001</v>
      </c>
      <c r="J23" s="1">
        <f>G23+(I23)</f>
        <v>269.39755000000002</v>
      </c>
      <c r="K23" s="1"/>
      <c r="L23" s="1"/>
      <c r="M23" s="260"/>
      <c r="N23" s="1"/>
      <c r="O23" s="261"/>
      <c r="P23" s="260"/>
      <c r="Q23" s="378"/>
      <c r="R23" s="378"/>
      <c r="S23" s="521" t="s">
        <v>197</v>
      </c>
      <c r="T23" s="521" t="s">
        <v>197</v>
      </c>
      <c r="U23" s="521" t="s">
        <v>205</v>
      </c>
      <c r="V23" s="521" t="s">
        <v>206</v>
      </c>
      <c r="W23" s="521" t="s">
        <v>207</v>
      </c>
      <c r="X23" s="521" t="s">
        <v>198</v>
      </c>
      <c r="Y23" s="253"/>
      <c r="Z23" s="253"/>
      <c r="AA23" s="253"/>
      <c r="AB23" s="253"/>
      <c r="AC23" s="253"/>
    </row>
    <row r="24" spans="1:29" outlineLevel="1" x14ac:dyDescent="0.25">
      <c r="A24" s="314" t="s">
        <v>238</v>
      </c>
      <c r="B24" s="284"/>
      <c r="C24" s="284"/>
      <c r="D24" s="284"/>
      <c r="E24" s="284"/>
      <c r="F24" s="276">
        <v>250</v>
      </c>
      <c r="G24" s="277">
        <v>81.716549999999998</v>
      </c>
      <c r="H24" s="401"/>
      <c r="I24" s="401" t="s">
        <v>321</v>
      </c>
      <c r="J24" s="21"/>
      <c r="K24" s="21"/>
      <c r="L24" s="21"/>
      <c r="M24" s="260"/>
      <c r="N24" s="1">
        <f>J23</f>
        <v>269.39755000000002</v>
      </c>
      <c r="O24" s="261">
        <f>N24/F24*100</f>
        <v>107.75902000000002</v>
      </c>
      <c r="P24" s="278">
        <f>IF(G23&gt;F24*1.05,0,(F24*1.05)-G23)</f>
        <v>99.473450000000014</v>
      </c>
      <c r="Q24" s="2">
        <f>IF(N24&gt;(F24*1.05),0,(F24*1.05)-N24)</f>
        <v>0</v>
      </c>
      <c r="R24" s="2">
        <f>IF(N24&gt;(F24*1.05),0,(F24*1.05)-N24)</f>
        <v>0</v>
      </c>
      <c r="S24" s="522"/>
      <c r="T24" s="522"/>
      <c r="U24" s="522"/>
      <c r="V24" s="522"/>
      <c r="W24" s="522"/>
      <c r="X24" s="522"/>
      <c r="Y24" s="253"/>
      <c r="Z24" s="253"/>
      <c r="AA24" s="253"/>
      <c r="AB24" s="253"/>
      <c r="AC24" s="253"/>
    </row>
    <row r="25" spans="1:29" outlineLevel="1" x14ac:dyDescent="0.25">
      <c r="A25" s="314" t="s">
        <v>239</v>
      </c>
      <c r="B25" s="379"/>
      <c r="C25" s="379"/>
      <c r="D25" s="379"/>
      <c r="E25" s="379"/>
      <c r="F25" s="380">
        <v>250</v>
      </c>
      <c r="G25" s="277">
        <v>81.31</v>
      </c>
      <c r="H25" s="273"/>
      <c r="I25" s="273"/>
      <c r="J25" s="1"/>
      <c r="K25" s="1"/>
      <c r="L25" s="1"/>
      <c r="M25" s="21" t="s">
        <v>190</v>
      </c>
      <c r="N25" s="1"/>
      <c r="O25" s="261"/>
      <c r="P25" s="280"/>
      <c r="Q25" s="381"/>
      <c r="R25" s="381"/>
      <c r="S25" s="523"/>
      <c r="T25" s="523"/>
      <c r="U25" s="523"/>
      <c r="V25" s="523"/>
      <c r="W25" s="523"/>
      <c r="X25" s="523"/>
      <c r="Y25" s="253"/>
      <c r="Z25" s="253"/>
      <c r="AA25" s="253"/>
      <c r="AB25" s="253"/>
      <c r="AC25" s="253"/>
    </row>
    <row r="26" spans="1:29" outlineLevel="1" x14ac:dyDescent="0.25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6"/>
      <c r="T26" s="266"/>
      <c r="U26" s="266"/>
      <c r="V26" s="266"/>
      <c r="W26" s="266"/>
      <c r="X26" s="382"/>
      <c r="Y26" s="253"/>
      <c r="Z26" s="253"/>
      <c r="AA26" s="253"/>
      <c r="AB26" s="253"/>
      <c r="AC26" s="253"/>
    </row>
    <row r="27" spans="1:29" ht="15.75" outlineLevel="1" x14ac:dyDescent="0.25">
      <c r="A27" s="263" t="s">
        <v>208</v>
      </c>
      <c r="B27" s="270"/>
      <c r="C27" s="264" t="s">
        <v>44</v>
      </c>
      <c r="D27" s="264"/>
      <c r="E27" s="264"/>
      <c r="F27" s="271">
        <f>F28+F29</f>
        <v>200</v>
      </c>
      <c r="G27" s="295">
        <f>SUM(G28:G29)</f>
        <v>32.876055000000001</v>
      </c>
      <c r="H27" s="273">
        <v>37.183999999999997</v>
      </c>
      <c r="I27" s="273">
        <f>H27</f>
        <v>37.183999999999997</v>
      </c>
      <c r="J27" s="1">
        <f>G27+(I27)</f>
        <v>70.060055000000006</v>
      </c>
      <c r="K27" s="1"/>
      <c r="L27" s="1"/>
      <c r="M27" s="260"/>
      <c r="N27" s="1"/>
      <c r="O27" s="261"/>
      <c r="P27" s="260"/>
      <c r="Q27" s="517"/>
      <c r="R27" s="517"/>
      <c r="S27" s="521" t="s">
        <v>197</v>
      </c>
      <c r="T27" s="521" t="s">
        <v>197</v>
      </c>
      <c r="U27" s="521" t="s">
        <v>205</v>
      </c>
      <c r="V27" s="521" t="s">
        <v>206</v>
      </c>
      <c r="W27" s="521" t="s">
        <v>207</v>
      </c>
      <c r="X27" s="602" t="s">
        <v>198</v>
      </c>
      <c r="Y27" s="253"/>
      <c r="Z27" s="253"/>
      <c r="AA27" s="253"/>
      <c r="AB27" s="253"/>
      <c r="AC27" s="253"/>
    </row>
    <row r="28" spans="1:29" outlineLevel="1" x14ac:dyDescent="0.25">
      <c r="A28" s="274" t="s">
        <v>240</v>
      </c>
      <c r="B28" s="275"/>
      <c r="C28" s="275"/>
      <c r="D28" s="275"/>
      <c r="E28" s="275"/>
      <c r="F28" s="276">
        <v>100</v>
      </c>
      <c r="G28" s="277">
        <v>17.052782999999998</v>
      </c>
      <c r="H28" s="273"/>
      <c r="I28" s="273"/>
      <c r="J28" s="21"/>
      <c r="K28" s="21"/>
      <c r="L28" s="21"/>
      <c r="M28" s="260"/>
      <c r="N28" s="1">
        <f>J27</f>
        <v>70.060055000000006</v>
      </c>
      <c r="O28" s="261">
        <f>N28/F28*100</f>
        <v>70.060055000000006</v>
      </c>
      <c r="P28" s="278">
        <f>IF(G27&gt;(F28*1.05),0,(F28*1.05)-G27)</f>
        <v>72.123944999999992</v>
      </c>
      <c r="Q28" s="278">
        <f>IF(N28&gt;(F28*1.05),0,(F28*1.05)-N28)</f>
        <v>34.939944999999994</v>
      </c>
      <c r="R28" s="278">
        <f>IF(N28&gt;(F28*1.05),0,(F28*1.05)-N28)</f>
        <v>34.939944999999994</v>
      </c>
      <c r="S28" s="522"/>
      <c r="T28" s="522"/>
      <c r="U28" s="522"/>
      <c r="V28" s="522"/>
      <c r="W28" s="522"/>
      <c r="X28" s="602"/>
      <c r="Y28" s="253"/>
      <c r="Z28" s="253"/>
      <c r="AA28" s="253"/>
      <c r="AB28" s="253"/>
      <c r="AC28" s="253"/>
    </row>
    <row r="29" spans="1:29" outlineLevel="1" x14ac:dyDescent="0.25">
      <c r="A29" s="274" t="s">
        <v>241</v>
      </c>
      <c r="B29" s="275"/>
      <c r="C29" s="275"/>
      <c r="D29" s="275"/>
      <c r="E29" s="275"/>
      <c r="F29" s="276">
        <v>100</v>
      </c>
      <c r="G29" s="277">
        <v>15.823272000000003</v>
      </c>
      <c r="H29" s="273"/>
      <c r="I29" s="273"/>
      <c r="J29" s="1"/>
      <c r="K29" s="1"/>
      <c r="L29" s="1"/>
      <c r="M29" s="21" t="s">
        <v>190</v>
      </c>
      <c r="N29" s="1"/>
      <c r="O29" s="261"/>
      <c r="P29" s="280"/>
      <c r="Q29" s="281"/>
      <c r="R29" s="281"/>
      <c r="S29" s="523"/>
      <c r="T29" s="523"/>
      <c r="U29" s="523"/>
      <c r="V29" s="523"/>
      <c r="W29" s="523"/>
      <c r="X29" s="602"/>
      <c r="Y29" s="253"/>
      <c r="Z29" s="253"/>
      <c r="AA29" s="253"/>
      <c r="AB29" s="253"/>
      <c r="AC29" s="253"/>
    </row>
    <row r="30" spans="1:29" x14ac:dyDescent="0.25">
      <c r="A30" s="432" t="s">
        <v>242</v>
      </c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282"/>
      <c r="T30" s="282"/>
      <c r="U30" s="282"/>
      <c r="V30" s="282"/>
      <c r="W30" s="282"/>
      <c r="X30" s="434"/>
      <c r="Y30" s="253"/>
      <c r="Z30" s="253"/>
      <c r="AA30" s="253"/>
      <c r="AB30" s="253"/>
      <c r="AC30" s="253"/>
    </row>
    <row r="31" spans="1:29" ht="15.75" x14ac:dyDescent="0.25">
      <c r="A31" s="263" t="s">
        <v>213</v>
      </c>
      <c r="B31" s="270"/>
      <c r="C31" s="264"/>
      <c r="D31" s="264"/>
      <c r="E31" s="264"/>
      <c r="F31" s="271">
        <f>F32+F33</f>
        <v>31</v>
      </c>
      <c r="G31" s="295">
        <f>SUM(G32:G33)</f>
        <v>9.7052999999999994</v>
      </c>
      <c r="H31" s="273">
        <v>0</v>
      </c>
      <c r="I31" s="273">
        <f>H31</f>
        <v>0</v>
      </c>
      <c r="J31" s="1">
        <f>G31+(I31)</f>
        <v>9.7052999999999994</v>
      </c>
      <c r="K31" s="1"/>
      <c r="L31" s="1"/>
      <c r="M31" s="260"/>
      <c r="N31" s="1"/>
      <c r="O31" s="261"/>
      <c r="P31" s="260"/>
      <c r="Q31" s="517"/>
      <c r="R31" s="517"/>
      <c r="S31" s="521" t="s">
        <v>214</v>
      </c>
      <c r="T31" s="521" t="s">
        <v>215</v>
      </c>
      <c r="U31" s="521"/>
      <c r="V31" s="521" t="s">
        <v>216</v>
      </c>
      <c r="W31" s="521" t="s">
        <v>217</v>
      </c>
      <c r="X31" s="599" t="s">
        <v>218</v>
      </c>
      <c r="Y31" s="253"/>
      <c r="Z31" s="253"/>
      <c r="AA31" s="253"/>
      <c r="AB31" s="253"/>
      <c r="AC31" s="253"/>
    </row>
    <row r="32" spans="1:29" x14ac:dyDescent="0.25">
      <c r="A32" s="274" t="s">
        <v>12</v>
      </c>
      <c r="B32" s="275"/>
      <c r="C32" s="275"/>
      <c r="D32" s="275" t="s">
        <v>50</v>
      </c>
      <c r="E32" s="275"/>
      <c r="F32" s="276">
        <v>16</v>
      </c>
      <c r="G32" s="277">
        <v>6.3940799999999998</v>
      </c>
      <c r="H32" s="273"/>
      <c r="I32" s="273"/>
      <c r="J32" s="21"/>
      <c r="K32" s="21"/>
      <c r="L32" s="21"/>
      <c r="M32" s="260"/>
      <c r="N32" s="1">
        <f>J31</f>
        <v>9.7052999999999994</v>
      </c>
      <c r="O32" s="261">
        <f>N32/F32*100</f>
        <v>60.658124999999998</v>
      </c>
      <c r="P32" s="278">
        <f>IF(G31&gt;(F32*1.05),0,(F32*1.05)-G31)</f>
        <v>7.0947000000000013</v>
      </c>
      <c r="Q32" s="278">
        <f>IF(N32&gt;(F32*1.05),0,(F32*1.05)-N32)</f>
        <v>7.0947000000000013</v>
      </c>
      <c r="R32" s="278">
        <f>IF(N32&gt;(F32*1.05),0,(F32*1.05)-N32)</f>
        <v>7.0947000000000013</v>
      </c>
      <c r="S32" s="522"/>
      <c r="T32" s="522"/>
      <c r="U32" s="522"/>
      <c r="V32" s="522"/>
      <c r="W32" s="522"/>
      <c r="X32" s="600"/>
      <c r="Y32" s="253"/>
      <c r="Z32" s="253"/>
      <c r="AA32" s="253"/>
      <c r="AB32" s="253"/>
      <c r="AC32" s="253"/>
    </row>
    <row r="33" spans="1:29" x14ac:dyDescent="0.25">
      <c r="A33" s="274" t="s">
        <v>9</v>
      </c>
      <c r="B33" s="275"/>
      <c r="C33" s="275"/>
      <c r="D33" s="275"/>
      <c r="E33" s="275"/>
      <c r="F33" s="276">
        <v>15</v>
      </c>
      <c r="G33" s="277">
        <v>3.3112199999999996</v>
      </c>
      <c r="H33" s="273"/>
      <c r="I33" s="273"/>
      <c r="J33" s="1"/>
      <c r="K33" s="1"/>
      <c r="L33" s="1"/>
      <c r="M33" s="21" t="s">
        <v>190</v>
      </c>
      <c r="N33" s="1"/>
      <c r="O33" s="261"/>
      <c r="P33" s="280"/>
      <c r="Q33" s="281"/>
      <c r="R33" s="281"/>
      <c r="S33" s="523"/>
      <c r="T33" s="523"/>
      <c r="U33" s="523"/>
      <c r="V33" s="523"/>
      <c r="W33" s="523"/>
      <c r="X33" s="601"/>
      <c r="Y33" s="253"/>
      <c r="Z33" s="253"/>
      <c r="AA33" s="253"/>
      <c r="AB33" s="253"/>
      <c r="AC33" s="253"/>
    </row>
    <row r="34" spans="1:29" x14ac:dyDescent="0.25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6"/>
      <c r="T34" s="266"/>
      <c r="U34" s="266"/>
      <c r="V34" s="266"/>
      <c r="W34" s="266"/>
      <c r="X34" s="269"/>
      <c r="Y34" s="253"/>
      <c r="Z34" s="253"/>
      <c r="AA34" s="253"/>
      <c r="AB34" s="253"/>
      <c r="AC34" s="253"/>
    </row>
    <row r="35" spans="1:29" ht="15.75" x14ac:dyDescent="0.25">
      <c r="A35" s="263" t="s">
        <v>219</v>
      </c>
      <c r="B35" s="270"/>
      <c r="C35" s="264"/>
      <c r="D35" s="264" t="s">
        <v>50</v>
      </c>
      <c r="E35" s="264"/>
      <c r="F35" s="271">
        <f>F36</f>
        <v>3</v>
      </c>
      <c r="G35" s="295">
        <f>SUM(G36:G36)</f>
        <v>0.68594499999999992</v>
      </c>
      <c r="H35" s="273">
        <v>0.61499999999999999</v>
      </c>
      <c r="I35" s="273">
        <f>H35</f>
        <v>0.61499999999999999</v>
      </c>
      <c r="J35" s="1">
        <f>G35+(I35)</f>
        <v>1.300945</v>
      </c>
      <c r="K35" s="1"/>
      <c r="L35" s="1"/>
      <c r="M35" s="260"/>
      <c r="N35" s="1"/>
      <c r="O35" s="261"/>
      <c r="P35" s="260"/>
      <c r="Q35" s="517"/>
      <c r="R35" s="517"/>
      <c r="S35" s="521" t="s">
        <v>214</v>
      </c>
      <c r="T35" s="521" t="s">
        <v>220</v>
      </c>
      <c r="U35" s="521"/>
      <c r="V35" s="521" t="s">
        <v>221</v>
      </c>
      <c r="W35" s="521" t="s">
        <v>222</v>
      </c>
      <c r="X35" s="599" t="s">
        <v>218</v>
      </c>
      <c r="Y35" s="253"/>
      <c r="Z35" s="253"/>
      <c r="AA35" s="253"/>
      <c r="AB35" s="253"/>
      <c r="AC35" s="253"/>
    </row>
    <row r="36" spans="1:29" x14ac:dyDescent="0.25">
      <c r="A36" s="274" t="s">
        <v>12</v>
      </c>
      <c r="B36" s="275"/>
      <c r="C36" s="275"/>
      <c r="D36" s="275"/>
      <c r="E36" s="275"/>
      <c r="F36" s="276">
        <v>3</v>
      </c>
      <c r="G36" s="277">
        <v>0.68594499999999992</v>
      </c>
      <c r="H36" s="273"/>
      <c r="I36" s="273"/>
      <c r="J36" s="21"/>
      <c r="K36" s="21"/>
      <c r="L36" s="21"/>
      <c r="M36" s="260"/>
      <c r="N36" s="1">
        <f>J35</f>
        <v>1.300945</v>
      </c>
      <c r="O36" s="261">
        <f>N36/F36*100</f>
        <v>43.364833333333337</v>
      </c>
      <c r="P36" s="278">
        <f>IF(G35&gt;(F36*1.05),0,(F36*1.05)-G35)</f>
        <v>2.4640550000000006</v>
      </c>
      <c r="Q36" s="278">
        <f>IF(N36&gt;(F36*1.05),0,(F36*1.05)-N36)</f>
        <v>1.8490550000000003</v>
      </c>
      <c r="R36" s="278">
        <f>IF(N36&gt;(F36*1.05),0,(F36*1.05)-N36)</f>
        <v>1.8490550000000003</v>
      </c>
      <c r="S36" s="522"/>
      <c r="T36" s="522"/>
      <c r="U36" s="522"/>
      <c r="V36" s="522"/>
      <c r="W36" s="522"/>
      <c r="X36" s="600"/>
      <c r="Y36" s="253"/>
      <c r="Z36" s="253"/>
      <c r="AA36" s="253"/>
      <c r="AB36" s="253"/>
      <c r="AC36" s="253"/>
    </row>
  </sheetData>
  <mergeCells count="41">
    <mergeCell ref="A7:X7"/>
    <mergeCell ref="S8:U8"/>
    <mergeCell ref="V8:W8"/>
    <mergeCell ref="N9:O9"/>
    <mergeCell ref="A11:R11"/>
    <mergeCell ref="W13:W15"/>
    <mergeCell ref="X13:X15"/>
    <mergeCell ref="S18:S21"/>
    <mergeCell ref="T18:T21"/>
    <mergeCell ref="U18:U21"/>
    <mergeCell ref="V18:V21"/>
    <mergeCell ref="W18:W21"/>
    <mergeCell ref="X18:X21"/>
    <mergeCell ref="S13:S15"/>
    <mergeCell ref="T13:T15"/>
    <mergeCell ref="U13:U15"/>
    <mergeCell ref="V13:V15"/>
    <mergeCell ref="W23:W25"/>
    <mergeCell ref="X23:X25"/>
    <mergeCell ref="S27:S29"/>
    <mergeCell ref="T27:T29"/>
    <mergeCell ref="U27:U29"/>
    <mergeCell ref="V27:V29"/>
    <mergeCell ref="W27:W29"/>
    <mergeCell ref="X27:X29"/>
    <mergeCell ref="S23:S25"/>
    <mergeCell ref="T23:T25"/>
    <mergeCell ref="U23:U25"/>
    <mergeCell ref="V23:V25"/>
    <mergeCell ref="W31:W33"/>
    <mergeCell ref="X31:X33"/>
    <mergeCell ref="S35:S36"/>
    <mergeCell ref="T35:T36"/>
    <mergeCell ref="U35:U36"/>
    <mergeCell ref="V35:V36"/>
    <mergeCell ref="W35:W36"/>
    <mergeCell ref="X35:X36"/>
    <mergeCell ref="S31:S33"/>
    <mergeCell ref="T31:T33"/>
    <mergeCell ref="U31:U33"/>
    <mergeCell ref="V31:V33"/>
  </mergeCells>
  <conditionalFormatting sqref="P9:R10 P17:R21 P30:R36">
    <cfRule type="expression" dxfId="8" priority="8" stopIfTrue="1">
      <formula>AND(P9&lt;&gt;"",OR(P9&lt;=0,P9="-"))</formula>
    </cfRule>
  </conditionalFormatting>
  <conditionalFormatting sqref="P37:R64365">
    <cfRule type="expression" dxfId="7" priority="9" stopIfTrue="1">
      <formula>AND(P37&lt;&gt;"",OR(P37=0,P37="-"))</formula>
    </cfRule>
  </conditionalFormatting>
  <conditionalFormatting sqref="P23:R29">
    <cfRule type="expression" dxfId="6" priority="7" stopIfTrue="1">
      <formula>AND(P23&lt;&gt;"",OR(P23&lt;=0,P23="-"))</formula>
    </cfRule>
  </conditionalFormatting>
  <conditionalFormatting sqref="P13:R13 P15:R16">
    <cfRule type="expression" dxfId="5" priority="6" stopIfTrue="1">
      <formula>AND(P13&lt;&gt;"",OR(P13&lt;=0,P13="-"))</formula>
    </cfRule>
  </conditionalFormatting>
  <conditionalFormatting sqref="P14">
    <cfRule type="expression" dxfId="4" priority="5" stopIfTrue="1">
      <formula>AND(P14&lt;&gt;"",OR(P14&lt;=0,P14="-"))</formula>
    </cfRule>
  </conditionalFormatting>
  <conditionalFormatting sqref="Q14">
    <cfRule type="expression" dxfId="3" priority="4" stopIfTrue="1">
      <formula>AND(Q14&lt;&gt;"",OR(Q14&lt;=0,Q14="-"))</formula>
    </cfRule>
  </conditionalFormatting>
  <conditionalFormatting sqref="R14">
    <cfRule type="expression" dxfId="2" priority="3" stopIfTrue="1">
      <formula>AND(R14&lt;&gt;"",OR(R14&lt;=0,R14="-"))</formula>
    </cfRule>
  </conditionalFormatting>
  <conditionalFormatting sqref="P22:R22">
    <cfRule type="expression" dxfId="1" priority="2" stopIfTrue="1">
      <formula>AND(P22&lt;&gt;"",OR(P22&lt;=0,P22="-"))</formula>
    </cfRule>
  </conditionalFormatting>
  <conditionalFormatting sqref="P12:R12">
    <cfRule type="expression" dxfId="0" priority="1" stopIfTrue="1">
      <formula>AND(P12&lt;&gt;"",OR(P12&lt;=0,P12="-"))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</vt:lpstr>
      <vt:lpstr>ЗЭС все ЗЦП</vt:lpstr>
      <vt:lpstr>СЭС</vt:lpstr>
      <vt:lpstr>ЦЭС</vt:lpstr>
      <vt:lpstr>ЮЭС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admins</cp:lastModifiedBy>
  <cp:lastPrinted>2018-02-02T01:20:01Z</cp:lastPrinted>
  <dcterms:created xsi:type="dcterms:W3CDTF">2011-03-04T06:04:26Z</dcterms:created>
  <dcterms:modified xsi:type="dcterms:W3CDTF">2020-04-22T08:40:33Z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