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9320" windowHeight="6315"/>
  </bookViews>
  <sheets>
    <sheet name="ВЭС" sheetId="3" r:id="rId1"/>
    <sheet name="ЗЭС все ЗЦП" sheetId="5" r:id="rId2"/>
    <sheet name="СЭС" sheetId="1" r:id="rId3"/>
    <sheet name="ЦЭС" sheetId="2" r:id="rId4"/>
    <sheet name="ЮЭС" sheetId="4" r:id="rId5"/>
  </sheets>
  <definedNames>
    <definedName name="_xlnm.Print_Area" localSheetId="2">СЭС!$A$8:$X$47</definedName>
  </definedNames>
  <calcPr calcId="145621"/>
</workbook>
</file>

<file path=xl/calcChain.xml><?xml version="1.0" encoding="utf-8"?>
<calcChain xmlns="http://schemas.openxmlformats.org/spreadsheetml/2006/main">
  <c r="I30" i="4" l="1"/>
  <c r="G30" i="4"/>
  <c r="J30" i="4" s="1"/>
  <c r="N31" i="4" s="1"/>
  <c r="F30" i="4"/>
  <c r="P27" i="4"/>
  <c r="I26" i="4"/>
  <c r="J26" i="4" s="1"/>
  <c r="N27" i="4" s="1"/>
  <c r="G26" i="4"/>
  <c r="F26" i="4"/>
  <c r="J23" i="4"/>
  <c r="N24" i="4" s="1"/>
  <c r="I23" i="4"/>
  <c r="G23" i="4"/>
  <c r="P24" i="4" s="1"/>
  <c r="F23" i="4"/>
  <c r="I19" i="4"/>
  <c r="G19" i="4"/>
  <c r="J19" i="4" s="1"/>
  <c r="N20" i="4" s="1"/>
  <c r="F19" i="4"/>
  <c r="I14" i="4"/>
  <c r="G14" i="4"/>
  <c r="J14" i="4" s="1"/>
  <c r="N15" i="4" s="1"/>
  <c r="F14" i="4"/>
  <c r="R9" i="4"/>
  <c r="Q9" i="4"/>
  <c r="P9" i="4"/>
  <c r="R31" i="4" l="1"/>
  <c r="Q31" i="4"/>
  <c r="O31" i="4"/>
  <c r="Q20" i="4"/>
  <c r="O20" i="4"/>
  <c r="R20" i="4"/>
  <c r="O27" i="4"/>
  <c r="R27" i="4"/>
  <c r="Q27" i="4"/>
  <c r="R15" i="4"/>
  <c r="Q15" i="4"/>
  <c r="O15" i="4"/>
  <c r="O24" i="4"/>
  <c r="R24" i="4"/>
  <c r="Q24" i="4"/>
  <c r="P15" i="4"/>
  <c r="P31" i="4"/>
  <c r="P20" i="4"/>
  <c r="M384" i="1"/>
  <c r="G384" i="1"/>
  <c r="P385" i="1" s="1"/>
  <c r="F384" i="1"/>
  <c r="AJ384" i="1" s="1"/>
  <c r="M380" i="1"/>
  <c r="G380" i="1"/>
  <c r="P381" i="1" s="1"/>
  <c r="F380" i="1"/>
  <c r="AJ380" i="1" s="1"/>
  <c r="M377" i="1"/>
  <c r="G377" i="1"/>
  <c r="P378" i="1" s="1"/>
  <c r="F377" i="1"/>
  <c r="AJ377" i="1" s="1"/>
  <c r="M374" i="1"/>
  <c r="G374" i="1"/>
  <c r="P375" i="1" s="1"/>
  <c r="F374" i="1"/>
  <c r="AJ374" i="1" s="1"/>
  <c r="M370" i="1"/>
  <c r="G370" i="1"/>
  <c r="P371" i="1" s="1"/>
  <c r="F370" i="1"/>
  <c r="AJ370" i="1" s="1"/>
  <c r="M366" i="1"/>
  <c r="G366" i="1"/>
  <c r="P367" i="1" s="1"/>
  <c r="F366" i="1"/>
  <c r="AJ366" i="1" s="1"/>
  <c r="M363" i="1"/>
  <c r="G363" i="1"/>
  <c r="P364" i="1" s="1"/>
  <c r="F363" i="1"/>
  <c r="AJ363" i="1" s="1"/>
  <c r="M359" i="1"/>
  <c r="G359" i="1"/>
  <c r="P360" i="1" s="1"/>
  <c r="F359" i="1"/>
  <c r="AJ359" i="1" s="1"/>
  <c r="M355" i="1"/>
  <c r="G355" i="1"/>
  <c r="P356" i="1" s="1"/>
  <c r="F355" i="1"/>
  <c r="AJ355" i="1" s="1"/>
  <c r="M352" i="1"/>
  <c r="G352" i="1"/>
  <c r="P353" i="1" s="1"/>
  <c r="F352" i="1"/>
  <c r="AJ352" i="1" s="1"/>
  <c r="M348" i="1"/>
  <c r="G348" i="1"/>
  <c r="P349" i="1" s="1"/>
  <c r="F348" i="1"/>
  <c r="AJ348" i="1" s="1"/>
  <c r="M344" i="1"/>
  <c r="G344" i="1"/>
  <c r="P345" i="1" s="1"/>
  <c r="F344" i="1"/>
  <c r="AJ344" i="1" s="1"/>
  <c r="P341" i="1"/>
  <c r="M339" i="1"/>
  <c r="J339" i="1"/>
  <c r="N341" i="1" s="1"/>
  <c r="G339" i="1"/>
  <c r="P340" i="1" s="1"/>
  <c r="F339" i="1"/>
  <c r="AH339" i="1" s="1"/>
  <c r="M336" i="1"/>
  <c r="J336" i="1"/>
  <c r="N337" i="1" s="1"/>
  <c r="G336" i="1"/>
  <c r="P337" i="1" s="1"/>
  <c r="F336" i="1"/>
  <c r="AJ336" i="1" s="1"/>
  <c r="M332" i="1"/>
  <c r="J332" i="1"/>
  <c r="N333" i="1" s="1"/>
  <c r="G332" i="1"/>
  <c r="P333" i="1" s="1"/>
  <c r="F332" i="1"/>
  <c r="AJ332" i="1" s="1"/>
  <c r="M328" i="1"/>
  <c r="J328" i="1"/>
  <c r="N329" i="1" s="1"/>
  <c r="G328" i="1"/>
  <c r="P329" i="1" s="1"/>
  <c r="F328" i="1"/>
  <c r="AJ328" i="1" s="1"/>
  <c r="M324" i="1"/>
  <c r="J324" i="1"/>
  <c r="N325" i="1" s="1"/>
  <c r="G324" i="1"/>
  <c r="P325" i="1" s="1"/>
  <c r="F324" i="1"/>
  <c r="AJ324" i="1" s="1"/>
  <c r="M320" i="1"/>
  <c r="G320" i="1"/>
  <c r="P321" i="1" s="1"/>
  <c r="F320" i="1"/>
  <c r="P317" i="1"/>
  <c r="M316" i="1"/>
  <c r="G316" i="1"/>
  <c r="J316" i="1" s="1"/>
  <c r="N317" i="1" s="1"/>
  <c r="F316" i="1"/>
  <c r="AH316" i="1" s="1"/>
  <c r="M312" i="1"/>
  <c r="G312" i="1"/>
  <c r="P313" i="1" s="1"/>
  <c r="F312" i="1"/>
  <c r="AJ312" i="1" s="1"/>
  <c r="P310" i="1"/>
  <c r="M309" i="1"/>
  <c r="G309" i="1"/>
  <c r="J309" i="1" s="1"/>
  <c r="N310" i="1" s="1"/>
  <c r="F309" i="1"/>
  <c r="AJ309" i="1" s="1"/>
  <c r="M305" i="1"/>
  <c r="G305" i="1"/>
  <c r="P306" i="1" s="1"/>
  <c r="F305" i="1"/>
  <c r="AJ305" i="1" s="1"/>
  <c r="P302" i="1"/>
  <c r="M301" i="1"/>
  <c r="G301" i="1"/>
  <c r="J301" i="1" s="1"/>
  <c r="N302" i="1" s="1"/>
  <c r="F301" i="1"/>
  <c r="AJ301" i="1" s="1"/>
  <c r="M297" i="1"/>
  <c r="G297" i="1"/>
  <c r="P298" i="1" s="1"/>
  <c r="F297" i="1"/>
  <c r="AJ297" i="1" s="1"/>
  <c r="P294" i="1"/>
  <c r="M293" i="1"/>
  <c r="G293" i="1"/>
  <c r="J293" i="1" s="1"/>
  <c r="N294" i="1" s="1"/>
  <c r="F293" i="1"/>
  <c r="AI293" i="1" s="1"/>
  <c r="M290" i="1"/>
  <c r="G290" i="1"/>
  <c r="P291" i="1" s="1"/>
  <c r="F290" i="1"/>
  <c r="AI290" i="1" s="1"/>
  <c r="P287" i="1"/>
  <c r="M286" i="1"/>
  <c r="G286" i="1"/>
  <c r="J286" i="1" s="1"/>
  <c r="N287" i="1" s="1"/>
  <c r="F286" i="1"/>
  <c r="AI286" i="1" s="1"/>
  <c r="M282" i="1"/>
  <c r="G282" i="1"/>
  <c r="P283" i="1" s="1"/>
  <c r="F282" i="1"/>
  <c r="AI282" i="1" s="1"/>
  <c r="P280" i="1"/>
  <c r="M279" i="1"/>
  <c r="G279" i="1"/>
  <c r="J279" i="1" s="1"/>
  <c r="N280" i="1" s="1"/>
  <c r="F279" i="1"/>
  <c r="AI279" i="1" s="1"/>
  <c r="AH275" i="1"/>
  <c r="M272" i="1"/>
  <c r="J272" i="1"/>
  <c r="N273" i="1" s="1"/>
  <c r="G272" i="1"/>
  <c r="P273" i="1" s="1"/>
  <c r="F272" i="1"/>
  <c r="AH272" i="1" s="1"/>
  <c r="M268" i="1"/>
  <c r="J268" i="1"/>
  <c r="N269" i="1" s="1"/>
  <c r="G268" i="1"/>
  <c r="P269" i="1" s="1"/>
  <c r="F268" i="1"/>
  <c r="AJ268" i="1" s="1"/>
  <c r="M264" i="1"/>
  <c r="J264" i="1"/>
  <c r="N265" i="1" s="1"/>
  <c r="G264" i="1"/>
  <c r="P265" i="1" s="1"/>
  <c r="F264" i="1"/>
  <c r="AJ264" i="1" s="1"/>
  <c r="M261" i="1"/>
  <c r="J261" i="1"/>
  <c r="N262" i="1" s="1"/>
  <c r="G261" i="1"/>
  <c r="P262" i="1" s="1"/>
  <c r="F261" i="1"/>
  <c r="AJ261" i="1" s="1"/>
  <c r="M257" i="1"/>
  <c r="J257" i="1"/>
  <c r="N258" i="1" s="1"/>
  <c r="G257" i="1"/>
  <c r="P258" i="1" s="1"/>
  <c r="F257" i="1"/>
  <c r="AJ257" i="1" s="1"/>
  <c r="M254" i="1"/>
  <c r="J254" i="1"/>
  <c r="N255" i="1" s="1"/>
  <c r="G254" i="1"/>
  <c r="P255" i="1" s="1"/>
  <c r="F254" i="1"/>
  <c r="AJ254" i="1" s="1"/>
  <c r="M250" i="1"/>
  <c r="J250" i="1"/>
  <c r="N251" i="1" s="1"/>
  <c r="G250" i="1"/>
  <c r="P251" i="1" s="1"/>
  <c r="F250" i="1"/>
  <c r="AJ250" i="1" s="1"/>
  <c r="M246" i="1"/>
  <c r="J246" i="1"/>
  <c r="N247" i="1" s="1"/>
  <c r="G246" i="1"/>
  <c r="P247" i="1" s="1"/>
  <c r="F246" i="1"/>
  <c r="AJ246" i="1" s="1"/>
  <c r="M243" i="1"/>
  <c r="J243" i="1"/>
  <c r="N244" i="1" s="1"/>
  <c r="G243" i="1"/>
  <c r="P244" i="1" s="1"/>
  <c r="F243" i="1"/>
  <c r="AJ243" i="1" s="1"/>
  <c r="M239" i="1"/>
  <c r="J239" i="1"/>
  <c r="N240" i="1" s="1"/>
  <c r="G239" i="1"/>
  <c r="P240" i="1" s="1"/>
  <c r="F239" i="1"/>
  <c r="AJ239" i="1" s="1"/>
  <c r="M235" i="1"/>
  <c r="J235" i="1"/>
  <c r="N236" i="1" s="1"/>
  <c r="G235" i="1"/>
  <c r="P236" i="1" s="1"/>
  <c r="F235" i="1"/>
  <c r="AJ235" i="1" s="1"/>
  <c r="Q233" i="1"/>
  <c r="M232" i="1"/>
  <c r="J232" i="1"/>
  <c r="N233" i="1" s="1"/>
  <c r="G232" i="1"/>
  <c r="P233" i="1" s="1"/>
  <c r="F232" i="1"/>
  <c r="AJ232" i="1" s="1"/>
  <c r="P228" i="1"/>
  <c r="M227" i="1"/>
  <c r="G227" i="1"/>
  <c r="P229" i="1" s="1"/>
  <c r="F227" i="1"/>
  <c r="AH227" i="1" s="1"/>
  <c r="M223" i="1"/>
  <c r="G223" i="1"/>
  <c r="F223" i="1"/>
  <c r="AJ223" i="1" s="1"/>
  <c r="P221" i="1"/>
  <c r="M220" i="1"/>
  <c r="G220" i="1"/>
  <c r="J220" i="1" s="1"/>
  <c r="N221" i="1" s="1"/>
  <c r="F220" i="1"/>
  <c r="AJ220" i="1" s="1"/>
  <c r="M217" i="1"/>
  <c r="G217" i="1"/>
  <c r="F217" i="1"/>
  <c r="AJ217" i="1" s="1"/>
  <c r="P214" i="1"/>
  <c r="M213" i="1"/>
  <c r="J213" i="1"/>
  <c r="N214" i="1" s="1"/>
  <c r="G213" i="1"/>
  <c r="F213" i="1"/>
  <c r="AI213" i="1" s="1"/>
  <c r="M209" i="1"/>
  <c r="G209" i="1"/>
  <c r="J209" i="1" s="1"/>
  <c r="N210" i="1" s="1"/>
  <c r="F209" i="1"/>
  <c r="AI209" i="1" s="1"/>
  <c r="P206" i="1"/>
  <c r="M205" i="1"/>
  <c r="J205" i="1"/>
  <c r="N206" i="1" s="1"/>
  <c r="G205" i="1"/>
  <c r="F205" i="1"/>
  <c r="AI205" i="1" s="1"/>
  <c r="M201" i="1"/>
  <c r="G201" i="1"/>
  <c r="J201" i="1" s="1"/>
  <c r="N202" i="1" s="1"/>
  <c r="F201" i="1"/>
  <c r="AH201" i="1" s="1"/>
  <c r="P197" i="1"/>
  <c r="P196" i="1"/>
  <c r="M195" i="1"/>
  <c r="G195" i="1"/>
  <c r="J195" i="1" s="1"/>
  <c r="F195" i="1"/>
  <c r="AH195" i="1" s="1"/>
  <c r="AH192" i="1"/>
  <c r="P190" i="1"/>
  <c r="M189" i="1"/>
  <c r="J189" i="1"/>
  <c r="N190" i="1" s="1"/>
  <c r="G189" i="1"/>
  <c r="F189" i="1"/>
  <c r="AH189" i="1" s="1"/>
  <c r="M186" i="1"/>
  <c r="G186" i="1"/>
  <c r="J186" i="1" s="1"/>
  <c r="N187" i="1" s="1"/>
  <c r="F186" i="1"/>
  <c r="AJ186" i="1" s="1"/>
  <c r="P183" i="1"/>
  <c r="M182" i="1"/>
  <c r="J182" i="1"/>
  <c r="N183" i="1" s="1"/>
  <c r="G182" i="1"/>
  <c r="F182" i="1"/>
  <c r="AJ182" i="1" s="1"/>
  <c r="M178" i="1"/>
  <c r="G178" i="1"/>
  <c r="J178" i="1" s="1"/>
  <c r="N179" i="1" s="1"/>
  <c r="F178" i="1"/>
  <c r="AJ178" i="1" s="1"/>
  <c r="P175" i="1"/>
  <c r="M174" i="1"/>
  <c r="J174" i="1"/>
  <c r="N175" i="1" s="1"/>
  <c r="G174" i="1"/>
  <c r="F174" i="1"/>
  <c r="AJ174" i="1" s="1"/>
  <c r="M170" i="1"/>
  <c r="G170" i="1"/>
  <c r="J170" i="1" s="1"/>
  <c r="N171" i="1" s="1"/>
  <c r="F170" i="1"/>
  <c r="AI170" i="1" s="1"/>
  <c r="P167" i="1"/>
  <c r="M166" i="1"/>
  <c r="J166" i="1"/>
  <c r="N167" i="1" s="1"/>
  <c r="G166" i="1"/>
  <c r="F166" i="1"/>
  <c r="AI166" i="1" s="1"/>
  <c r="M162" i="1"/>
  <c r="G162" i="1"/>
  <c r="J162" i="1" s="1"/>
  <c r="N163" i="1" s="1"/>
  <c r="F162" i="1"/>
  <c r="AI162" i="1" s="1"/>
  <c r="P159" i="1"/>
  <c r="M158" i="1"/>
  <c r="J158" i="1"/>
  <c r="N159" i="1" s="1"/>
  <c r="G158" i="1"/>
  <c r="F158" i="1"/>
  <c r="AI158" i="1" s="1"/>
  <c r="M154" i="1"/>
  <c r="G154" i="1"/>
  <c r="J154" i="1" s="1"/>
  <c r="N155" i="1" s="1"/>
  <c r="F154" i="1"/>
  <c r="AI154" i="1" s="1"/>
  <c r="P151" i="1"/>
  <c r="M150" i="1"/>
  <c r="J150" i="1"/>
  <c r="N151" i="1" s="1"/>
  <c r="G150" i="1"/>
  <c r="F150" i="1"/>
  <c r="AH150" i="1" s="1"/>
  <c r="M146" i="1"/>
  <c r="G146" i="1"/>
  <c r="J146" i="1" s="1"/>
  <c r="N147" i="1" s="1"/>
  <c r="F146" i="1"/>
  <c r="AJ146" i="1" s="1"/>
  <c r="P143" i="1"/>
  <c r="M142" i="1"/>
  <c r="J142" i="1"/>
  <c r="N143" i="1" s="1"/>
  <c r="G142" i="1"/>
  <c r="F142" i="1"/>
  <c r="AI142" i="1" s="1"/>
  <c r="AH139" i="1"/>
  <c r="M136" i="1"/>
  <c r="G136" i="1"/>
  <c r="P137" i="1" s="1"/>
  <c r="F136" i="1"/>
  <c r="AH136" i="1" s="1"/>
  <c r="P134" i="1"/>
  <c r="M133" i="1"/>
  <c r="G133" i="1"/>
  <c r="J133" i="1" s="1"/>
  <c r="N134" i="1" s="1"/>
  <c r="F133" i="1"/>
  <c r="AJ133" i="1" s="1"/>
  <c r="M130" i="1"/>
  <c r="G130" i="1"/>
  <c r="P131" i="1" s="1"/>
  <c r="F130" i="1"/>
  <c r="AJ130" i="1" s="1"/>
  <c r="P128" i="1"/>
  <c r="M127" i="1"/>
  <c r="G127" i="1"/>
  <c r="J127" i="1" s="1"/>
  <c r="N128" i="1" s="1"/>
  <c r="F127" i="1"/>
  <c r="AJ127" i="1" s="1"/>
  <c r="M123" i="1"/>
  <c r="G123" i="1"/>
  <c r="P124" i="1" s="1"/>
  <c r="F123" i="1"/>
  <c r="AJ123" i="1" s="1"/>
  <c r="P120" i="1"/>
  <c r="M119" i="1"/>
  <c r="J119" i="1"/>
  <c r="N120" i="1" s="1"/>
  <c r="G119" i="1"/>
  <c r="F119" i="1"/>
  <c r="M116" i="1"/>
  <c r="G116" i="1"/>
  <c r="J116" i="1" s="1"/>
  <c r="N117" i="1" s="1"/>
  <c r="F116" i="1"/>
  <c r="AJ116" i="1" s="1"/>
  <c r="P114" i="1"/>
  <c r="M113" i="1"/>
  <c r="J113" i="1"/>
  <c r="N114" i="1" s="1"/>
  <c r="G113" i="1"/>
  <c r="F113" i="1"/>
  <c r="AJ113" i="1" s="1"/>
  <c r="M110" i="1"/>
  <c r="G110" i="1"/>
  <c r="J110" i="1" s="1"/>
  <c r="N111" i="1" s="1"/>
  <c r="F110" i="1"/>
  <c r="AH110" i="1" s="1"/>
  <c r="P107" i="1"/>
  <c r="M106" i="1"/>
  <c r="J106" i="1"/>
  <c r="N107" i="1" s="1"/>
  <c r="G106" i="1"/>
  <c r="F106" i="1"/>
  <c r="AH106" i="1" s="1"/>
  <c r="M100" i="1"/>
  <c r="G100" i="1"/>
  <c r="J100" i="1" s="1"/>
  <c r="N101" i="1" s="1"/>
  <c r="F100" i="1"/>
  <c r="AH100" i="1" s="1"/>
  <c r="P97" i="1"/>
  <c r="M96" i="1"/>
  <c r="J96" i="1"/>
  <c r="N97" i="1" s="1"/>
  <c r="G96" i="1"/>
  <c r="F96" i="1"/>
  <c r="AH96" i="1" s="1"/>
  <c r="M92" i="1"/>
  <c r="G92" i="1"/>
  <c r="J92" i="1" s="1"/>
  <c r="N93" i="1" s="1"/>
  <c r="F92" i="1"/>
  <c r="AJ92" i="1" s="1"/>
  <c r="P89" i="1"/>
  <c r="M88" i="1"/>
  <c r="J88" i="1"/>
  <c r="N89" i="1" s="1"/>
  <c r="G88" i="1"/>
  <c r="F88" i="1"/>
  <c r="AJ88" i="1" s="1"/>
  <c r="AJ84" i="1"/>
  <c r="M84" i="1"/>
  <c r="G84" i="1"/>
  <c r="F84" i="1"/>
  <c r="P81" i="1"/>
  <c r="O81" i="1"/>
  <c r="M80" i="1"/>
  <c r="J80" i="1"/>
  <c r="N81" i="1" s="1"/>
  <c r="G80" i="1"/>
  <c r="F80" i="1"/>
  <c r="AJ80" i="1" s="1"/>
  <c r="AJ76" i="1"/>
  <c r="M76" i="1"/>
  <c r="G76" i="1"/>
  <c r="F76" i="1"/>
  <c r="P73" i="1"/>
  <c r="O73" i="1"/>
  <c r="M72" i="1"/>
  <c r="J72" i="1"/>
  <c r="N73" i="1" s="1"/>
  <c r="G72" i="1"/>
  <c r="F72" i="1"/>
  <c r="AJ72" i="1" s="1"/>
  <c r="AJ68" i="1"/>
  <c r="M68" i="1"/>
  <c r="G68" i="1"/>
  <c r="F68" i="1"/>
  <c r="P66" i="1"/>
  <c r="M65" i="1"/>
  <c r="J65" i="1"/>
  <c r="N66" i="1" s="1"/>
  <c r="G65" i="1"/>
  <c r="F65" i="1"/>
  <c r="AJ65" i="1" s="1"/>
  <c r="M62" i="1"/>
  <c r="G62" i="1"/>
  <c r="F62" i="1"/>
  <c r="AJ62" i="1" s="1"/>
  <c r="AI58" i="1"/>
  <c r="J58" i="1"/>
  <c r="N59" i="1" s="1"/>
  <c r="O59" i="1" s="1"/>
  <c r="G58" i="1"/>
  <c r="P59" i="1" s="1"/>
  <c r="F58" i="1"/>
  <c r="P56" i="1"/>
  <c r="M55" i="1"/>
  <c r="G55" i="1"/>
  <c r="J55" i="1" s="1"/>
  <c r="N56" i="1" s="1"/>
  <c r="Q56" i="1" s="1"/>
  <c r="F55" i="1"/>
  <c r="AI55" i="1" s="1"/>
  <c r="M51" i="1"/>
  <c r="G51" i="1"/>
  <c r="P52" i="1" s="1"/>
  <c r="F51" i="1"/>
  <c r="AI51" i="1" s="1"/>
  <c r="P48" i="1"/>
  <c r="AI47" i="1"/>
  <c r="M47" i="1"/>
  <c r="G47" i="1"/>
  <c r="J47" i="1" s="1"/>
  <c r="N48" i="1" s="1"/>
  <c r="F47" i="1"/>
  <c r="M43" i="1"/>
  <c r="G43" i="1"/>
  <c r="P44" i="1" s="1"/>
  <c r="F43" i="1"/>
  <c r="AI43" i="1" s="1"/>
  <c r="P41" i="1"/>
  <c r="N41" i="1"/>
  <c r="O41" i="1" s="1"/>
  <c r="R41" i="1" s="1"/>
  <c r="N40" i="1"/>
  <c r="M38" i="1"/>
  <c r="G38" i="1"/>
  <c r="J38" i="1" s="1"/>
  <c r="N39" i="1" s="1"/>
  <c r="F38" i="1"/>
  <c r="AH38" i="1" s="1"/>
  <c r="P36" i="1"/>
  <c r="AJ35" i="1"/>
  <c r="M35" i="1"/>
  <c r="G35" i="1"/>
  <c r="J35" i="1" s="1"/>
  <c r="N36" i="1" s="1"/>
  <c r="F35" i="1"/>
  <c r="P32" i="1"/>
  <c r="P31" i="1"/>
  <c r="M30" i="1"/>
  <c r="J30" i="1"/>
  <c r="N31" i="1" s="1"/>
  <c r="O31" i="1" s="1"/>
  <c r="G30" i="1"/>
  <c r="F30" i="1"/>
  <c r="AI30" i="1" s="1"/>
  <c r="P26" i="1"/>
  <c r="M25" i="1"/>
  <c r="J25" i="1"/>
  <c r="N27" i="1" s="1"/>
  <c r="G25" i="1"/>
  <c r="P27" i="1" s="1"/>
  <c r="F25" i="1"/>
  <c r="AI25" i="1" s="1"/>
  <c r="R22" i="1"/>
  <c r="Q22" i="1"/>
  <c r="N22" i="1"/>
  <c r="O22" i="1" s="1"/>
  <c r="AI21" i="1"/>
  <c r="M21" i="1"/>
  <c r="G21" i="1"/>
  <c r="J21" i="1" s="1"/>
  <c r="F21" i="1"/>
  <c r="P18" i="1"/>
  <c r="M17" i="1"/>
  <c r="J17" i="1"/>
  <c r="N18" i="1" s="1"/>
  <c r="G17" i="1"/>
  <c r="F17" i="1"/>
  <c r="AH17" i="1" s="1"/>
  <c r="R14" i="1"/>
  <c r="Q14" i="1"/>
  <c r="N14" i="1"/>
  <c r="O14" i="1" s="1"/>
  <c r="AG13" i="1"/>
  <c r="M13" i="1"/>
  <c r="G13" i="1"/>
  <c r="J13" i="1" s="1"/>
  <c r="F13" i="1"/>
  <c r="P39" i="1" l="1"/>
  <c r="O39" i="1"/>
  <c r="Q18" i="1"/>
  <c r="R18" i="1"/>
  <c r="O18" i="1"/>
  <c r="Q27" i="1"/>
  <c r="O27" i="1"/>
  <c r="R27" i="1"/>
  <c r="R48" i="1"/>
  <c r="O48" i="1"/>
  <c r="N32" i="1"/>
  <c r="J62" i="1"/>
  <c r="N63" i="1" s="1"/>
  <c r="P63" i="1"/>
  <c r="Q66" i="1"/>
  <c r="R66" i="1"/>
  <c r="N26" i="1"/>
  <c r="O36" i="1"/>
  <c r="R36" i="1"/>
  <c r="P40" i="1"/>
  <c r="O40" i="1"/>
  <c r="J43" i="1"/>
  <c r="N44" i="1" s="1"/>
  <c r="J68" i="1"/>
  <c r="N69" i="1" s="1"/>
  <c r="P69" i="1"/>
  <c r="Q73" i="1"/>
  <c r="R73" i="1"/>
  <c r="R134" i="1"/>
  <c r="Q134" i="1"/>
  <c r="O134" i="1"/>
  <c r="P14" i="1"/>
  <c r="P22" i="1"/>
  <c r="Q41" i="1"/>
  <c r="J51" i="1"/>
  <c r="N52" i="1" s="1"/>
  <c r="O66" i="1"/>
  <c r="J76" i="1"/>
  <c r="N77" i="1" s="1"/>
  <c r="P77" i="1"/>
  <c r="Q81" i="1"/>
  <c r="R81" i="1"/>
  <c r="R128" i="1"/>
  <c r="Q128" i="1"/>
  <c r="O128" i="1"/>
  <c r="Q143" i="1"/>
  <c r="O143" i="1"/>
  <c r="R143" i="1"/>
  <c r="O147" i="1"/>
  <c r="R147" i="1"/>
  <c r="Q147" i="1"/>
  <c r="Q151" i="1"/>
  <c r="O151" i="1"/>
  <c r="R151" i="1"/>
  <c r="O155" i="1"/>
  <c r="R155" i="1"/>
  <c r="Q155" i="1"/>
  <c r="Q159" i="1"/>
  <c r="O159" i="1"/>
  <c r="R159" i="1"/>
  <c r="O163" i="1"/>
  <c r="R163" i="1"/>
  <c r="Q163" i="1"/>
  <c r="Q167" i="1"/>
  <c r="O167" i="1"/>
  <c r="R167" i="1"/>
  <c r="O171" i="1"/>
  <c r="R171" i="1"/>
  <c r="Q171" i="1"/>
  <c r="Q175" i="1"/>
  <c r="O175" i="1"/>
  <c r="R175" i="1"/>
  <c r="O179" i="1"/>
  <c r="R179" i="1"/>
  <c r="Q179" i="1"/>
  <c r="Q183" i="1"/>
  <c r="O183" i="1"/>
  <c r="R183" i="1"/>
  <c r="O187" i="1"/>
  <c r="R187" i="1"/>
  <c r="Q187" i="1"/>
  <c r="Q190" i="1"/>
  <c r="O190" i="1"/>
  <c r="R190" i="1"/>
  <c r="Q48" i="1"/>
  <c r="Q59" i="1"/>
  <c r="R59" i="1"/>
  <c r="J84" i="1"/>
  <c r="N85" i="1" s="1"/>
  <c r="P85" i="1"/>
  <c r="Q89" i="1"/>
  <c r="O89" i="1"/>
  <c r="R89" i="1"/>
  <c r="O93" i="1"/>
  <c r="R93" i="1"/>
  <c r="Q93" i="1"/>
  <c r="Q97" i="1"/>
  <c r="O97" i="1"/>
  <c r="R97" i="1"/>
  <c r="O101" i="1"/>
  <c r="R101" i="1"/>
  <c r="Q101" i="1"/>
  <c r="Q107" i="1"/>
  <c r="O107" i="1"/>
  <c r="R107" i="1"/>
  <c r="O111" i="1"/>
  <c r="R111" i="1"/>
  <c r="Q111" i="1"/>
  <c r="Q114" i="1"/>
  <c r="O114" i="1"/>
  <c r="R114" i="1"/>
  <c r="O117" i="1"/>
  <c r="R117" i="1"/>
  <c r="Q117" i="1"/>
  <c r="R120" i="1"/>
  <c r="Q120" i="1"/>
  <c r="O120" i="1"/>
  <c r="N196" i="1"/>
  <c r="O196" i="1" s="1"/>
  <c r="N197" i="1"/>
  <c r="O197" i="1" s="1"/>
  <c r="Q31" i="1"/>
  <c r="R31" i="1"/>
  <c r="O202" i="1"/>
  <c r="R202" i="1"/>
  <c r="Q202" i="1"/>
  <c r="Q206" i="1"/>
  <c r="O206" i="1"/>
  <c r="R206" i="1"/>
  <c r="O210" i="1"/>
  <c r="R210" i="1"/>
  <c r="Q210" i="1"/>
  <c r="Q214" i="1"/>
  <c r="O214" i="1"/>
  <c r="R214" i="1"/>
  <c r="R56" i="1"/>
  <c r="O56" i="1"/>
  <c r="Q36" i="1"/>
  <c r="P93" i="1"/>
  <c r="P101" i="1"/>
  <c r="P111" i="1"/>
  <c r="P117" i="1"/>
  <c r="P147" i="1"/>
  <c r="P155" i="1"/>
  <c r="P163" i="1"/>
  <c r="P171" i="1"/>
  <c r="P179" i="1"/>
  <c r="P187" i="1"/>
  <c r="P202" i="1"/>
  <c r="P210" i="1"/>
  <c r="P218" i="1"/>
  <c r="J217" i="1"/>
  <c r="N218" i="1" s="1"/>
  <c r="O233" i="1"/>
  <c r="R233" i="1"/>
  <c r="R294" i="1"/>
  <c r="Q294" i="1"/>
  <c r="O294" i="1"/>
  <c r="R221" i="1"/>
  <c r="Q221" i="1"/>
  <c r="O221" i="1"/>
  <c r="P224" i="1"/>
  <c r="J223" i="1"/>
  <c r="N224" i="1" s="1"/>
  <c r="R287" i="1"/>
  <c r="Q287" i="1"/>
  <c r="O287" i="1"/>
  <c r="R317" i="1"/>
  <c r="Q317" i="1"/>
  <c r="O317" i="1"/>
  <c r="O325" i="1"/>
  <c r="R325" i="1"/>
  <c r="Q325" i="1"/>
  <c r="Q329" i="1"/>
  <c r="O329" i="1"/>
  <c r="R329" i="1"/>
  <c r="O333" i="1"/>
  <c r="R333" i="1"/>
  <c r="Q333" i="1"/>
  <c r="Q337" i="1"/>
  <c r="O337" i="1"/>
  <c r="R337" i="1"/>
  <c r="R341" i="1"/>
  <c r="Q341" i="1"/>
  <c r="O341" i="1"/>
  <c r="J123" i="1"/>
  <c r="N124" i="1" s="1"/>
  <c r="J130" i="1"/>
  <c r="N131" i="1" s="1"/>
  <c r="J136" i="1"/>
  <c r="N137" i="1" s="1"/>
  <c r="Q236" i="1"/>
  <c r="O236" i="1"/>
  <c r="R236" i="1"/>
  <c r="O240" i="1"/>
  <c r="R240" i="1"/>
  <c r="Q240" i="1"/>
  <c r="Q244" i="1"/>
  <c r="O244" i="1"/>
  <c r="R244" i="1"/>
  <c r="O247" i="1"/>
  <c r="R247" i="1"/>
  <c r="Q247" i="1"/>
  <c r="Q251" i="1"/>
  <c r="O251" i="1"/>
  <c r="R251" i="1"/>
  <c r="O255" i="1"/>
  <c r="R255" i="1"/>
  <c r="Q255" i="1"/>
  <c r="Q258" i="1"/>
  <c r="O258" i="1"/>
  <c r="R258" i="1"/>
  <c r="O262" i="1"/>
  <c r="R262" i="1"/>
  <c r="Q262" i="1"/>
  <c r="Q265" i="1"/>
  <c r="O265" i="1"/>
  <c r="R265" i="1"/>
  <c r="O269" i="1"/>
  <c r="R269" i="1"/>
  <c r="Q269" i="1"/>
  <c r="Q273" i="1"/>
  <c r="O273" i="1"/>
  <c r="R273" i="1"/>
  <c r="R280" i="1"/>
  <c r="Q280" i="1"/>
  <c r="O280" i="1"/>
  <c r="R310" i="1"/>
  <c r="Q310" i="1"/>
  <c r="O310" i="1"/>
  <c r="R302" i="1"/>
  <c r="Q302" i="1"/>
  <c r="O302" i="1"/>
  <c r="J227" i="1"/>
  <c r="J348" i="1"/>
  <c r="N349" i="1" s="1"/>
  <c r="J355" i="1"/>
  <c r="N356" i="1" s="1"/>
  <c r="J363" i="1"/>
  <c r="N364" i="1" s="1"/>
  <c r="J370" i="1"/>
  <c r="N371" i="1" s="1"/>
  <c r="J377" i="1"/>
  <c r="N378" i="1" s="1"/>
  <c r="J384" i="1"/>
  <c r="N385" i="1" s="1"/>
  <c r="J282" i="1"/>
  <c r="N283" i="1" s="1"/>
  <c r="J290" i="1"/>
  <c r="N291" i="1" s="1"/>
  <c r="J297" i="1"/>
  <c r="N298" i="1" s="1"/>
  <c r="J305" i="1"/>
  <c r="N306" i="1" s="1"/>
  <c r="J312" i="1"/>
  <c r="N313" i="1" s="1"/>
  <c r="J320" i="1"/>
  <c r="N321" i="1" s="1"/>
  <c r="N340" i="1"/>
  <c r="J344" i="1"/>
  <c r="N345" i="1" s="1"/>
  <c r="J352" i="1"/>
  <c r="N353" i="1" s="1"/>
  <c r="J359" i="1"/>
  <c r="N360" i="1" s="1"/>
  <c r="J366" i="1"/>
  <c r="N367" i="1" s="1"/>
  <c r="J374" i="1"/>
  <c r="N375" i="1" s="1"/>
  <c r="J380" i="1"/>
  <c r="N381" i="1" s="1"/>
  <c r="M43" i="2"/>
  <c r="L43" i="2"/>
  <c r="K43" i="2"/>
  <c r="I43" i="2"/>
  <c r="G43" i="2"/>
  <c r="F43" i="2"/>
  <c r="M39" i="2"/>
  <c r="L39" i="2"/>
  <c r="K39" i="2"/>
  <c r="I39" i="2"/>
  <c r="G39" i="2"/>
  <c r="F39" i="2"/>
  <c r="M34" i="2"/>
  <c r="L34" i="2"/>
  <c r="K34" i="2"/>
  <c r="I34" i="2"/>
  <c r="G34" i="2"/>
  <c r="F34" i="2"/>
  <c r="M29" i="2"/>
  <c r="L29" i="2"/>
  <c r="K29" i="2"/>
  <c r="I29" i="2"/>
  <c r="G29" i="2"/>
  <c r="F29" i="2"/>
  <c r="M24" i="2"/>
  <c r="L24" i="2"/>
  <c r="K24" i="2"/>
  <c r="I24" i="2"/>
  <c r="G24" i="2"/>
  <c r="F24" i="2"/>
  <c r="F21" i="2"/>
  <c r="F20" i="2"/>
  <c r="F19" i="2"/>
  <c r="H18" i="2"/>
  <c r="G18" i="2"/>
  <c r="R14" i="2"/>
  <c r="Q14" i="2"/>
  <c r="P14" i="2"/>
  <c r="O306" i="1" l="1"/>
  <c r="R306" i="1"/>
  <c r="Q306" i="1"/>
  <c r="O298" i="1"/>
  <c r="R298" i="1"/>
  <c r="Q298" i="1"/>
  <c r="O360" i="1"/>
  <c r="R360" i="1"/>
  <c r="Q360" i="1"/>
  <c r="Q321" i="1"/>
  <c r="O321" i="1"/>
  <c r="R321" i="1"/>
  <c r="R371" i="1"/>
  <c r="Q371" i="1"/>
  <c r="O371" i="1"/>
  <c r="O131" i="1"/>
  <c r="R131" i="1"/>
  <c r="Q131" i="1"/>
  <c r="O381" i="1"/>
  <c r="R381" i="1"/>
  <c r="Q381" i="1"/>
  <c r="O353" i="1"/>
  <c r="R353" i="1"/>
  <c r="Q353" i="1"/>
  <c r="O313" i="1"/>
  <c r="R313" i="1"/>
  <c r="Q313" i="1"/>
  <c r="O283" i="1"/>
  <c r="R283" i="1"/>
  <c r="Q283" i="1"/>
  <c r="R364" i="1"/>
  <c r="Q364" i="1"/>
  <c r="O364" i="1"/>
  <c r="O124" i="1"/>
  <c r="R124" i="1"/>
  <c r="Q124" i="1"/>
  <c r="O218" i="1"/>
  <c r="Q218" i="1"/>
  <c r="R218" i="1"/>
  <c r="R196" i="1"/>
  <c r="Q196" i="1"/>
  <c r="Q52" i="1"/>
  <c r="R52" i="1"/>
  <c r="O52" i="1"/>
  <c r="R40" i="1"/>
  <c r="Q40" i="1"/>
  <c r="Q26" i="1"/>
  <c r="R26" i="1"/>
  <c r="O26" i="1"/>
  <c r="O63" i="1"/>
  <c r="Q63" i="1"/>
  <c r="R63" i="1"/>
  <c r="O345" i="1"/>
  <c r="R345" i="1"/>
  <c r="Q345" i="1"/>
  <c r="O85" i="1"/>
  <c r="R85" i="1"/>
  <c r="Q85" i="1"/>
  <c r="Q32" i="1"/>
  <c r="R32" i="1"/>
  <c r="O32" i="1"/>
  <c r="R385" i="1"/>
  <c r="Q385" i="1"/>
  <c r="O385" i="1"/>
  <c r="O340" i="1"/>
  <c r="R340" i="1"/>
  <c r="Q340" i="1"/>
  <c r="R349" i="1"/>
  <c r="Q349" i="1"/>
  <c r="O349" i="1"/>
  <c r="O224" i="1"/>
  <c r="Q224" i="1"/>
  <c r="R224" i="1"/>
  <c r="O77" i="1"/>
  <c r="R77" i="1"/>
  <c r="Q77" i="1"/>
  <c r="O69" i="1"/>
  <c r="R69" i="1"/>
  <c r="Q69" i="1"/>
  <c r="Q39" i="1"/>
  <c r="R39" i="1"/>
  <c r="O375" i="1"/>
  <c r="R375" i="1"/>
  <c r="Q375" i="1"/>
  <c r="R356" i="1"/>
  <c r="Q356" i="1"/>
  <c r="O356" i="1"/>
  <c r="O367" i="1"/>
  <c r="R367" i="1"/>
  <c r="Q367" i="1"/>
  <c r="R378" i="1"/>
  <c r="Q378" i="1"/>
  <c r="O378" i="1"/>
  <c r="O137" i="1"/>
  <c r="R137" i="1"/>
  <c r="Q137" i="1"/>
  <c r="O291" i="1"/>
  <c r="R291" i="1"/>
  <c r="Q291" i="1"/>
  <c r="N228" i="1"/>
  <c r="N229" i="1"/>
  <c r="Q197" i="1"/>
  <c r="R197" i="1"/>
  <c r="Q44" i="1"/>
  <c r="R44" i="1"/>
  <c r="O44" i="1"/>
  <c r="I18" i="2"/>
  <c r="J24" i="2"/>
  <c r="N25" i="2" s="1"/>
  <c r="R25" i="2" s="1"/>
  <c r="J34" i="2"/>
  <c r="N35" i="2" s="1"/>
  <c r="Q35" i="2" s="1"/>
  <c r="J43" i="2"/>
  <c r="N44" i="2" s="1"/>
  <c r="R44" i="2" s="1"/>
  <c r="F18" i="2"/>
  <c r="P18" i="2" s="1"/>
  <c r="J39" i="2"/>
  <c r="N40" i="2" s="1"/>
  <c r="O40" i="2" s="1"/>
  <c r="J18" i="2"/>
  <c r="N18" i="2" s="1"/>
  <c r="J29" i="2"/>
  <c r="N30" i="2" s="1"/>
  <c r="R30" i="2" s="1"/>
  <c r="P40" i="2"/>
  <c r="P25" i="2"/>
  <c r="P30" i="2"/>
  <c r="P35" i="2"/>
  <c r="P44" i="2"/>
  <c r="Q229" i="1" l="1"/>
  <c r="R229" i="1"/>
  <c r="O229" i="1"/>
  <c r="R228" i="1"/>
  <c r="Q228" i="1"/>
  <c r="O228" i="1"/>
  <c r="Q44" i="2"/>
  <c r="R35" i="2"/>
  <c r="O44" i="2"/>
  <c r="O25" i="2"/>
  <c r="O35" i="2"/>
  <c r="Q25" i="2"/>
  <c r="Q40" i="2"/>
  <c r="R40" i="2"/>
  <c r="O18" i="2"/>
  <c r="O30" i="2"/>
  <c r="Q30" i="2"/>
  <c r="R9" i="5" l="1"/>
  <c r="Q9" i="5"/>
  <c r="P9" i="5"/>
  <c r="M401" i="1" l="1"/>
  <c r="G401" i="1"/>
  <c r="P402" i="1" s="1"/>
  <c r="F401" i="1"/>
  <c r="AJ401" i="1" s="1"/>
  <c r="M397" i="1"/>
  <c r="G397" i="1"/>
  <c r="P398" i="1" s="1"/>
  <c r="F397" i="1"/>
  <c r="AJ397" i="1" s="1"/>
  <c r="M393" i="1"/>
  <c r="G393" i="1"/>
  <c r="F393" i="1"/>
  <c r="AJ393" i="1" s="1"/>
  <c r="M390" i="1"/>
  <c r="G390" i="1"/>
  <c r="J390" i="1" s="1"/>
  <c r="N391" i="1" s="1"/>
  <c r="F390" i="1"/>
  <c r="AJ390" i="1" s="1"/>
  <c r="M387" i="1"/>
  <c r="G387" i="1"/>
  <c r="F387" i="1"/>
  <c r="AJ387" i="1" s="1"/>
  <c r="P391" i="1" l="1"/>
  <c r="J397" i="1"/>
  <c r="N398" i="1" s="1"/>
  <c r="O391" i="1"/>
  <c r="R391" i="1"/>
  <c r="Q391" i="1"/>
  <c r="P394" i="1"/>
  <c r="J393" i="1"/>
  <c r="N394" i="1" s="1"/>
  <c r="P388" i="1"/>
  <c r="J387" i="1"/>
  <c r="N388" i="1" s="1"/>
  <c r="O398" i="1"/>
  <c r="R398" i="1"/>
  <c r="Q398" i="1"/>
  <c r="J401" i="1"/>
  <c r="N402" i="1" s="1"/>
  <c r="I13" i="3"/>
  <c r="G13" i="3"/>
  <c r="P14" i="3" s="1"/>
  <c r="F13" i="3"/>
  <c r="R9" i="3"/>
  <c r="Q9" i="3"/>
  <c r="P9" i="3"/>
  <c r="Q388" i="1" l="1"/>
  <c r="O388" i="1"/>
  <c r="R388" i="1"/>
  <c r="Q394" i="1"/>
  <c r="O394" i="1"/>
  <c r="R394" i="1"/>
  <c r="R402" i="1"/>
  <c r="Q402" i="1"/>
  <c r="O402" i="1"/>
  <c r="J13" i="3"/>
  <c r="N14" i="3" s="1"/>
  <c r="O14" i="3" s="1"/>
  <c r="Q14" i="3" l="1"/>
  <c r="R14" i="3"/>
</calcChain>
</file>

<file path=xl/comments1.xml><?xml version="1.0" encoding="utf-8"?>
<comments xmlns="http://schemas.openxmlformats.org/spreadsheetml/2006/main">
  <authors>
    <author>Василий</author>
  </authors>
  <commentList>
    <comment ref="V13" authorId="0">
      <text>
        <r>
          <rPr>
            <b/>
            <sz val="9"/>
            <color indexed="81"/>
            <rFont val="Tahoma"/>
            <family val="2"/>
            <charset val="204"/>
          </rPr>
          <t>http://api.yandex.ru/maps/tools/getlonglat/</t>
        </r>
      </text>
    </comment>
  </commentList>
</comments>
</file>

<file path=xl/sharedStrings.xml><?xml version="1.0" encoding="utf-8"?>
<sst xmlns="http://schemas.openxmlformats.org/spreadsheetml/2006/main" count="1666" uniqueCount="383">
  <si>
    <t>УТВЕРЖДАЮ:</t>
  </si>
  <si>
    <t>Директор по передаче электроэнергии - 
главный инженер ОАО "ИЭСК"</t>
  </si>
  <si>
    <t>__________________А.Н. Мартынов</t>
  </si>
  <si>
    <t>110кВ</t>
  </si>
  <si>
    <t>35/6</t>
  </si>
  <si>
    <t>110/35/10</t>
  </si>
  <si>
    <t>Загрузка при отключении одного из трансформаторов с учетом ТУ и договоров</t>
  </si>
  <si>
    <t>Примечания</t>
  </si>
  <si>
    <t>МВА</t>
  </si>
  <si>
    <t>%</t>
  </si>
  <si>
    <t>Т-2</t>
  </si>
  <si>
    <t xml:space="preserve">Т-1 </t>
  </si>
  <si>
    <t xml:space="preserve">Т-2 </t>
  </si>
  <si>
    <t>Т-1</t>
  </si>
  <si>
    <t>Иркутская область</t>
  </si>
  <si>
    <t>Широта</t>
  </si>
  <si>
    <t xml:space="preserve"> Долгота</t>
  </si>
  <si>
    <t>Место расположения центра питания</t>
  </si>
  <si>
    <t>Муниципальное образование</t>
  </si>
  <si>
    <t>Географические координаты центра питания (WGS 84- градусы с десятичными долями)</t>
  </si>
  <si>
    <t>Загрузка с учетом реализации договоров</t>
  </si>
  <si>
    <t>МВт</t>
  </si>
  <si>
    <t>Мощность по заключенным договорам ТП</t>
  </si>
  <si>
    <t>Перечень центров питания, не имеющих ограничений на технологическое присоединение дополнительной мощности</t>
  </si>
  <si>
    <t xml:space="preserve">
Объект
</t>
  </si>
  <si>
    <t>500кВ</t>
  </si>
  <si>
    <t>220 кВ</t>
  </si>
  <si>
    <t>35кВ</t>
  </si>
  <si>
    <t>Установ-ленная мощность</t>
  </si>
  <si>
    <t>Мощность по договорам ТП по стороне 
6-10 кВ</t>
  </si>
  <si>
    <t>Разрешенная мощность 
по АГО 
(от 0 - 
до 670 кВт)</t>
  </si>
  <si>
    <t>Разрешенная мощность 
по АГО 
(от 670 кВт 
и выше)</t>
  </si>
  <si>
    <t>Резерв мощности с учетом присоединенных потребителей (105%)</t>
  </si>
  <si>
    <t>Резерв мощности 
с учетом присоединенных потребителей и заключенных договоров ТП (105%)</t>
  </si>
  <si>
    <t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t>
  </si>
  <si>
    <t>Процент реализации техусловий, %</t>
  </si>
  <si>
    <t>Процент ввода мощности по договорам, %</t>
  </si>
  <si>
    <t>Резерв мощности (1-й столбец), %</t>
  </si>
  <si>
    <t>Резерв мощности (2-й столбец), %</t>
  </si>
  <si>
    <t>Мощность</t>
  </si>
  <si>
    <t>Район (только 
для городов)</t>
  </si>
  <si>
    <t>Зона обслуживания Северных электрических сетей</t>
  </si>
  <si>
    <t>*</t>
  </si>
  <si>
    <t>;uuu</t>
  </si>
  <si>
    <t xml:space="preserve">БПП                 </t>
  </si>
  <si>
    <t>500/220/10</t>
  </si>
  <si>
    <t>Иркутская область, Братский район</t>
  </si>
  <si>
    <t>п.Турма</t>
  </si>
  <si>
    <t>АТ-1</t>
  </si>
  <si>
    <t>АТ-2</t>
  </si>
  <si>
    <t>БЛПК</t>
  </si>
  <si>
    <t>220/110/10</t>
  </si>
  <si>
    <t>г. Братск</t>
  </si>
  <si>
    <t>ж.р. Центральный</t>
  </si>
  <si>
    <t xml:space="preserve">p   </t>
  </si>
  <si>
    <t>эл.снабжение от ПС-220кВ БЛПК</t>
  </si>
  <si>
    <t>Промбаза</t>
  </si>
  <si>
    <t>110/6</t>
  </si>
  <si>
    <t>Южная</t>
  </si>
  <si>
    <t>110/10</t>
  </si>
  <si>
    <t>Т-3</t>
  </si>
  <si>
    <t xml:space="preserve"> ;up   </t>
  </si>
  <si>
    <t>Городская</t>
  </si>
  <si>
    <t xml:space="preserve">  p     </t>
  </si>
  <si>
    <t>эл.снабжение от ПС-110кВ Городская</t>
  </si>
  <si>
    <t>Чекановская</t>
  </si>
  <si>
    <t>ж.р. Чекановский</t>
  </si>
  <si>
    <t>;u  ;uuu</t>
  </si>
  <si>
    <t>Падунская</t>
  </si>
  <si>
    <t>220/110/35</t>
  </si>
  <si>
    <t>ж.р. Энергетик</t>
  </si>
  <si>
    <t>откл.АТ2</t>
  </si>
  <si>
    <t>откл.АТ1</t>
  </si>
  <si>
    <t xml:space="preserve">Т-3 </t>
  </si>
  <si>
    <t xml:space="preserve">T   p   </t>
  </si>
  <si>
    <t>эл.снабжение от ПС-220кВ Падунская</t>
  </si>
  <si>
    <t>Инкубатор</t>
  </si>
  <si>
    <t>ж.р. Падунский</t>
  </si>
  <si>
    <t>Западная</t>
  </si>
  <si>
    <t>Котельная</t>
  </si>
  <si>
    <t xml:space="preserve">T ;up   </t>
  </si>
  <si>
    <t>Гидростроитель</t>
  </si>
  <si>
    <t>110/35/27/6</t>
  </si>
  <si>
    <t>ж.р. Гидростроитель</t>
  </si>
  <si>
    <t>Т-4</t>
  </si>
  <si>
    <t xml:space="preserve">T p     </t>
  </si>
  <si>
    <t>эл.снабжение от ПС-110кВ Гидростроитель</t>
  </si>
  <si>
    <t>Временная Птф</t>
  </si>
  <si>
    <t>35/10</t>
  </si>
  <si>
    <t>ж.р. Падун</t>
  </si>
  <si>
    <t xml:space="preserve">Горводопровод       </t>
  </si>
  <si>
    <t>плотина БГЭС</t>
  </si>
  <si>
    <t xml:space="preserve">ЛПК-122             </t>
  </si>
  <si>
    <t xml:space="preserve">p       </t>
  </si>
  <si>
    <t xml:space="preserve">№24               </t>
  </si>
  <si>
    <t xml:space="preserve">БР-72               </t>
  </si>
  <si>
    <t>дорога в аэропорт г. Братска</t>
  </si>
  <si>
    <t>Кобляково</t>
  </si>
  <si>
    <t>35/10/6</t>
  </si>
  <si>
    <t>п. Кобляково</t>
  </si>
  <si>
    <t xml:space="preserve">Птицефабрика        </t>
  </si>
  <si>
    <t xml:space="preserve">Энергетик-1         </t>
  </si>
  <si>
    <t xml:space="preserve">Энергетик-3     </t>
  </si>
  <si>
    <t>Пурсей</t>
  </si>
  <si>
    <t>220/6</t>
  </si>
  <si>
    <t xml:space="preserve">Заводская           </t>
  </si>
  <si>
    <t>СПП</t>
  </si>
  <si>
    <t>220/35/6</t>
  </si>
  <si>
    <t>Седановский переключательный пункт</t>
  </si>
  <si>
    <t>Джижива</t>
  </si>
  <si>
    <t>220/35</t>
  </si>
  <si>
    <t>Иркутская область, Чунский р-н</t>
  </si>
  <si>
    <t>п. Джижива</t>
  </si>
  <si>
    <t>эл.снабжение от ПС-220кВ Джижива</t>
  </si>
  <si>
    <t>Червянка</t>
  </si>
  <si>
    <t>п. Червянка</t>
  </si>
  <si>
    <t>эл.снабжение от ПС-220кВ СПП</t>
  </si>
  <si>
    <t>Седаново</t>
  </si>
  <si>
    <t>Иркутская область, Усть-Илимский р-н.</t>
  </si>
  <si>
    <t>п. Седаново</t>
  </si>
  <si>
    <t>Кашима</t>
  </si>
  <si>
    <t>с. Подъеланка</t>
  </si>
  <si>
    <t>Подъеланка</t>
  </si>
  <si>
    <t>Ершово</t>
  </si>
  <si>
    <t>п. Ершово</t>
  </si>
  <si>
    <t>Эдучанка</t>
  </si>
  <si>
    <t>п. Эдучанка</t>
  </si>
  <si>
    <t>Н-Эдучанка</t>
  </si>
  <si>
    <t>;u ;uuu</t>
  </si>
  <si>
    <t>Коршуниха</t>
  </si>
  <si>
    <t>220/110/35/10/6</t>
  </si>
  <si>
    <t>Иркутская обл.</t>
  </si>
  <si>
    <t>г. Железногорск-Илимский</t>
  </si>
  <si>
    <t xml:space="preserve">T  p   </t>
  </si>
  <si>
    <t>эл.снабжение от ПС-220кВ Коршуниха</t>
  </si>
  <si>
    <t xml:space="preserve">Н-Коршуниха         </t>
  </si>
  <si>
    <t>110/10/6</t>
  </si>
  <si>
    <t>Иркутская обл., Нижнеилимский р-н.</t>
  </si>
  <si>
    <t>п. Коршуновский</t>
  </si>
  <si>
    <t xml:space="preserve">p      </t>
  </si>
  <si>
    <t>Железногорская</t>
  </si>
  <si>
    <t>Рудногорская</t>
  </si>
  <si>
    <t>п. Рудногорск</t>
  </si>
  <si>
    <t>эл.снабжение от ПС-220кВ Рудногорская</t>
  </si>
  <si>
    <t xml:space="preserve">Ждановская          </t>
  </si>
  <si>
    <t xml:space="preserve">Карьер              </t>
  </si>
  <si>
    <t>п. Янгель</t>
  </si>
  <si>
    <t>ЛДК Игирма</t>
  </si>
  <si>
    <t>п. Новая Игирма</t>
  </si>
  <si>
    <t xml:space="preserve">Н-Илимская          </t>
  </si>
  <si>
    <t>п. Новоилимск</t>
  </si>
  <si>
    <t xml:space="preserve">Березняки           </t>
  </si>
  <si>
    <t>110/35/6</t>
  </si>
  <si>
    <t>п. Березняки</t>
  </si>
  <si>
    <t>эл.снабжение от ПС-110кВ Березняки</t>
  </si>
  <si>
    <t>Дальний</t>
  </si>
  <si>
    <t>п. Дальний</t>
  </si>
  <si>
    <t>Заморский</t>
  </si>
  <si>
    <t>п. Заморский</t>
  </si>
  <si>
    <t>Радищев</t>
  </si>
  <si>
    <t>Шестаково</t>
  </si>
  <si>
    <t>27,5/6</t>
  </si>
  <si>
    <t>п. Шестаково</t>
  </si>
  <si>
    <t>№ 3</t>
  </si>
  <si>
    <t>г. Усть-Илимск</t>
  </si>
  <si>
    <t>правый берег</t>
  </si>
  <si>
    <t>№ 6</t>
  </si>
  <si>
    <t>левый берег</t>
  </si>
  <si>
    <t>2 рем</t>
  </si>
  <si>
    <t>1 рем</t>
  </si>
  <si>
    <t>Таёжная</t>
  </si>
  <si>
    <t>эл.снабжение от ПС-220кВ Таёжная</t>
  </si>
  <si>
    <t>Межница</t>
  </si>
  <si>
    <t>Симахинская</t>
  </si>
  <si>
    <t xml:space="preserve">Карапчанка          </t>
  </si>
  <si>
    <t>Иркутская обл., Усть-Илимский р-н.</t>
  </si>
  <si>
    <t>р.п. Железнодорожный, промзона.</t>
  </si>
  <si>
    <t>эл.снабжение от ПС-110кВ Карапчанка</t>
  </si>
  <si>
    <t>Северная 35кВ</t>
  </si>
  <si>
    <t>р.п. Железнодорожный</t>
  </si>
  <si>
    <t>Жерон</t>
  </si>
  <si>
    <t>4 квартал, Жеронская дача</t>
  </si>
  <si>
    <t>Туба</t>
  </si>
  <si>
    <t>п. Тубинский</t>
  </si>
  <si>
    <t>57.64494</t>
  </si>
  <si>
    <t>103.28865</t>
  </si>
  <si>
    <t xml:space="preserve">;uuu  </t>
  </si>
  <si>
    <t>Сибирская</t>
  </si>
  <si>
    <t>220/35/10</t>
  </si>
  <si>
    <t>эл.снабжение от ПС-220кВ Сибирская</t>
  </si>
  <si>
    <t>№ 7</t>
  </si>
  <si>
    <t>ул. Горная (УК-9)</t>
  </si>
  <si>
    <t>№ 8</t>
  </si>
  <si>
    <t>ул. Братское шоссе</t>
  </si>
  <si>
    <t>№ 9</t>
  </si>
  <si>
    <t>Левый берег, 
ул. Ангарская</t>
  </si>
  <si>
    <t>№10</t>
  </si>
  <si>
    <t>ул. Полевая (район АЗС-5)</t>
  </si>
  <si>
    <t>№11</t>
  </si>
  <si>
    <t>№12</t>
  </si>
  <si>
    <t>ул. Братская</t>
  </si>
  <si>
    <t>58.00531</t>
  </si>
  <si>
    <t>102.677889</t>
  </si>
  <si>
    <t>№16</t>
  </si>
  <si>
    <t>ул. Рабочая (р-н ПС Сибирская)</t>
  </si>
  <si>
    <t>58.006537</t>
  </si>
  <si>
    <t>102.654366</t>
  </si>
  <si>
    <t>в районе ул. Почтовая</t>
  </si>
  <si>
    <t>№36</t>
  </si>
  <si>
    <t>Бадарма</t>
  </si>
  <si>
    <t>п. Бадарминский</t>
  </si>
  <si>
    <t>Н-Невон</t>
  </si>
  <si>
    <t>п. Невон</t>
  </si>
  <si>
    <t>эл.снабжение от УИТЭЦ</t>
  </si>
  <si>
    <t>Вереинская</t>
  </si>
  <si>
    <t>Лена</t>
  </si>
  <si>
    <t>г. Усть-Кут</t>
  </si>
  <si>
    <t>ул. Чернышевского 23а</t>
  </si>
  <si>
    <t>Т-5</t>
  </si>
  <si>
    <t>эл.снабжение от ПС-220кВ Лена</t>
  </si>
  <si>
    <t>ЦРММ</t>
  </si>
  <si>
    <t>северо-запад от Усть-Кутского МПК</t>
  </si>
  <si>
    <t>Подымахино</t>
  </si>
  <si>
    <t>Иркутская обл., Усть-Кутский р-н.</t>
  </si>
  <si>
    <t>п. Казарки</t>
  </si>
  <si>
    <t>Верхнемарково</t>
  </si>
  <si>
    <t>п. Верхнемарково</t>
  </si>
  <si>
    <t>По 3 кат. надежн.</t>
  </si>
  <si>
    <t>Макарово</t>
  </si>
  <si>
    <t>Иркутская область, Киренский р-н.</t>
  </si>
  <si>
    <t>с. Макарово</t>
  </si>
  <si>
    <t>Киренская</t>
  </si>
  <si>
    <t>г. Киренск</t>
  </si>
  <si>
    <t>м/р Гарь</t>
  </si>
  <si>
    <t>эл.снабжение от ПС-110кВ Киренская</t>
  </si>
  <si>
    <t>Алексеевская</t>
  </si>
  <si>
    <t>д. Алексеевка</t>
  </si>
  <si>
    <t xml:space="preserve">Салтыково           </t>
  </si>
  <si>
    <t>д. Салтыкова</t>
  </si>
  <si>
    <t>Вишняково</t>
  </si>
  <si>
    <t>п. Юбилейный</t>
  </si>
  <si>
    <t>Чечуйск</t>
  </si>
  <si>
    <t>п. Чечуйск</t>
  </si>
  <si>
    <t>58.07497</t>
  </si>
  <si>
    <t>108.70834</t>
  </si>
  <si>
    <t>Петропавловск</t>
  </si>
  <si>
    <t>с. Петропавловск</t>
  </si>
  <si>
    <t>Киренга</t>
  </si>
  <si>
    <t>220/110/35/10</t>
  </si>
  <si>
    <t>Иркутская область, Казачинско - Ленский р-н.</t>
  </si>
  <si>
    <t>п. Магистральный</t>
  </si>
  <si>
    <t>эл.снабжение от ПС-110кВ Киренга</t>
  </si>
  <si>
    <t>Небель</t>
  </si>
  <si>
    <t>п. Небель</t>
  </si>
  <si>
    <t>Окунайка</t>
  </si>
  <si>
    <t>п. Окунайка</t>
  </si>
  <si>
    <t>Талая</t>
  </si>
  <si>
    <t>35/0,4</t>
  </si>
  <si>
    <t>Иркутская область, Казач-Ленский р-н.</t>
  </si>
  <si>
    <t>п. Талый</t>
  </si>
  <si>
    <t>Покосное</t>
  </si>
  <si>
    <t>с. Покосное</t>
  </si>
  <si>
    <t>эл.снабжение от ПС-220кВ Покосное</t>
  </si>
  <si>
    <t>Александровка</t>
  </si>
  <si>
    <t>с. Александровка</t>
  </si>
  <si>
    <t>Большеокинск</t>
  </si>
  <si>
    <t>с. Большеокинск</t>
  </si>
  <si>
    <t>Добчур</t>
  </si>
  <si>
    <t>п. Добчур</t>
  </si>
  <si>
    <t>Калтук</t>
  </si>
  <si>
    <t>с. Калтук</t>
  </si>
  <si>
    <t>Кардой</t>
  </si>
  <si>
    <t>с. Казарки</t>
  </si>
  <si>
    <t>Ключи-Булак</t>
  </si>
  <si>
    <t>с. Ключи-Булак</t>
  </si>
  <si>
    <t>Кобь</t>
  </si>
  <si>
    <t>с. Кобь</t>
  </si>
  <si>
    <t>Куватка</t>
  </si>
  <si>
    <t>д. Куватка</t>
  </si>
  <si>
    <t>Леоново</t>
  </si>
  <si>
    <t>д. Леонова</t>
  </si>
  <si>
    <t>Октябрьская</t>
  </si>
  <si>
    <t>д. Октябрьская</t>
  </si>
  <si>
    <t>Тангуй</t>
  </si>
  <si>
    <t>с. Тэмь</t>
  </si>
  <si>
    <t>Тэмь</t>
  </si>
  <si>
    <t>Харанжино</t>
  </si>
  <si>
    <t>п. Харанжино</t>
  </si>
  <si>
    <t>Объект</t>
  </si>
  <si>
    <t>500 кВ</t>
  </si>
  <si>
    <t>220кВ</t>
  </si>
  <si>
    <t>35 кВ</t>
  </si>
  <si>
    <t>Установленная мощность</t>
  </si>
  <si>
    <t xml:space="preserve">Мощность по договорам ТП по стороне 6-10 кВ </t>
  </si>
  <si>
    <t>Разрешенная мощность по АГО 0-670 кВт</t>
  </si>
  <si>
    <t>Разрешенная мощность по АГО от 670 кВт и выше</t>
  </si>
  <si>
    <t>Разрешенная мощность по АГО суммарно</t>
  </si>
  <si>
    <t>Город/Населённый пункт</t>
  </si>
  <si>
    <t>Район(только для городов)</t>
  </si>
  <si>
    <t>Зона обслуживания Центральныхных электрических сетей</t>
  </si>
  <si>
    <t>Иркутская(ГПП-1, ГПП-2)</t>
  </si>
  <si>
    <t>500/220/110/35/10/6</t>
  </si>
  <si>
    <t>г. Ангарск</t>
  </si>
  <si>
    <t>Южный массив, квартал 2:  ГПП-1 - строение 2; ГПП-2 - строение 3</t>
  </si>
  <si>
    <t>АТ-8</t>
  </si>
  <si>
    <t>АТ-9</t>
  </si>
  <si>
    <t>АТ-10</t>
  </si>
  <si>
    <t>Подстанции 220-35 кВ, питающиеся от ПС 500/220/110/35/10/6 кВ Иркутская</t>
  </si>
  <si>
    <t>Иркутская область, Ангарский р-н,</t>
  </si>
  <si>
    <t xml:space="preserve"> </t>
  </si>
  <si>
    <t>Прибрежная</t>
  </si>
  <si>
    <t>мкр-н 30, соор. 300</t>
  </si>
  <si>
    <t>Подстанции 110-35 кВ, питающиеся от ПС 220/110/10 кВ УП-15</t>
  </si>
  <si>
    <t>ЗГО</t>
  </si>
  <si>
    <t>110/35/10 кВ</t>
  </si>
  <si>
    <t>г. Усолье-Сибирское</t>
  </si>
  <si>
    <t>прилегает к сев.восточной части ОАО ПО Усольмаш</t>
  </si>
  <si>
    <t>Подстанции 110-35 кВ, питающиеся от ПС 110 кВ ТЭЦ-9</t>
  </si>
  <si>
    <t>Промышленная</t>
  </si>
  <si>
    <t>с ю-з стороны территории Ангарского электро-механического завода</t>
  </si>
  <si>
    <t>Подстанции 110-35 кВ, питающиеся от ПС 110 кВ ТЭЦ-11</t>
  </si>
  <si>
    <t>Иркутская область, Усолльский р-н,</t>
  </si>
  <si>
    <t>Лесозавод</t>
  </si>
  <si>
    <t>1,5 км по направлению на юго-восток от с. Узкий Луг</t>
  </si>
  <si>
    <t>Огнеупоры</t>
  </si>
  <si>
    <t>Иркутская область, Черемховский р-н,</t>
  </si>
  <si>
    <t>п. Михайловка</t>
  </si>
  <si>
    <t>Зона обслуживания Восточных электрических сетей</t>
  </si>
  <si>
    <t>Подстанции 110-35 кВ, питающиеся от ТЭЦ-10</t>
  </si>
  <si>
    <t>ПС 110/10 кВ Никольск</t>
  </si>
  <si>
    <t>Иркутский р-н, д. Никольск</t>
  </si>
  <si>
    <t>Перечень центров питания, имеющих ограничения на технологическое присоединение дополнительной мощности</t>
  </si>
  <si>
    <t>Зона обслуживания Западных электрических сетей</t>
  </si>
  <si>
    <t>Зона обслуживания Южных электрических сетей</t>
  </si>
  <si>
    <t>ПС Цимлянская</t>
  </si>
  <si>
    <t>г.Иркутск</t>
  </si>
  <si>
    <t xml:space="preserve">бульвар Постышева 130а </t>
  </si>
  <si>
    <t>52.260799</t>
  </si>
  <si>
    <t>104.312221</t>
  </si>
  <si>
    <t>Есть техническая возможность</t>
  </si>
  <si>
    <t>Т-3(ЮЭС)</t>
  </si>
  <si>
    <t>Географические координаты центра питания (WGS 84-градусы с дес.долями)</t>
  </si>
  <si>
    <t>Город/ Населён-ный пункт</t>
  </si>
  <si>
    <t>Перечень центров питания, не имеющих ограничения на технологическое присоединение дополнительной мощности</t>
  </si>
  <si>
    <t>"____"____________________20__ г.</t>
  </si>
  <si>
    <t>52.459856     52.472035</t>
  </si>
  <si>
    <t>103.865846 103.885051</t>
  </si>
  <si>
    <t>52.526319</t>
  </si>
  <si>
    <t>103.846172</t>
  </si>
  <si>
    <t>52.733118</t>
  </si>
  <si>
    <t>103.676744</t>
  </si>
  <si>
    <t>52.513153</t>
  </si>
  <si>
    <t>103.907322</t>
  </si>
  <si>
    <t>52.893515</t>
  </si>
  <si>
    <t>103.271507</t>
  </si>
  <si>
    <t>52.981644</t>
  </si>
  <si>
    <t>103.276479</t>
  </si>
  <si>
    <t>Максимальная потребляемая мощность (загрузка) по данным контрольного замера 2014г</t>
  </si>
  <si>
    <t>__________________Ю.Н. Терских</t>
  </si>
  <si>
    <t>Максимальная потребляемая мощность (загрузка) по данным 2015г</t>
  </si>
  <si>
    <t>Казачинская</t>
  </si>
  <si>
    <t>Максимальная потребляемая мощность (загрузка) по данным 2014-15г</t>
  </si>
  <si>
    <t>Подстанции, питающиеся от ПС220/110/35/27,5 кВ Слюдянка, принадлежащая ОАО РЖД</t>
  </si>
  <si>
    <t>ПС Рудная</t>
  </si>
  <si>
    <t>Слюдянский р-н</t>
  </si>
  <si>
    <t xml:space="preserve"> г.Слюдянка</t>
  </si>
  <si>
    <t>51.637232</t>
  </si>
  <si>
    <t>103.696280</t>
  </si>
  <si>
    <t>Отсутствует техническая возможность по ПС 220 кВ Слюдянка</t>
  </si>
  <si>
    <t>ПС Быстрая</t>
  </si>
  <si>
    <t xml:space="preserve"> с. Быстрое</t>
  </si>
  <si>
    <t>51.741646</t>
  </si>
  <si>
    <t>103.432575</t>
  </si>
  <si>
    <t>ПС Восточная</t>
  </si>
  <si>
    <t>Куйбыш.р-н,ул.Баррикад</t>
  </si>
  <si>
    <t>52.293640</t>
  </si>
  <si>
    <t>104.378274</t>
  </si>
  <si>
    <t>АТ-1 220кВ</t>
  </si>
  <si>
    <t>АТ-2 220кВ</t>
  </si>
  <si>
    <t>Восточная 10кВ</t>
  </si>
  <si>
    <t>АТ-1 10кВ</t>
  </si>
  <si>
    <t>АТ-2 10кВ</t>
  </si>
  <si>
    <t>"____"____________________20__г.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</si>
</sst>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Wingdings 3"/>
      <family val="1"/>
      <charset val="2"/>
    </font>
    <font>
      <b/>
      <sz val="10"/>
      <color rgb="FFFFFF00"/>
      <name val="Arial Cyr"/>
      <charset val="204"/>
    </font>
    <font>
      <sz val="10"/>
      <color theme="0"/>
      <name val="Arial Cyr"/>
      <charset val="204"/>
    </font>
    <font>
      <sz val="8"/>
      <name val="Arial"/>
      <family val="2"/>
      <charset val="204"/>
    </font>
    <font>
      <sz val="11"/>
      <name val="Tahoma"/>
      <family val="2"/>
      <charset val="204"/>
    </font>
    <font>
      <b/>
      <sz val="10"/>
      <color rgb="FFCCFFFF"/>
      <name val="Arial Cyr"/>
      <charset val="204"/>
    </font>
    <font>
      <b/>
      <sz val="10"/>
      <color rgb="FF00FF0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indexed="8"/>
      <name val="Arial"/>
      <family val="2"/>
      <charset val="204"/>
    </font>
    <font>
      <i/>
      <sz val="6"/>
      <name val="Arial"/>
      <family val="2"/>
      <charset val="204"/>
    </font>
    <font>
      <i/>
      <sz val="10"/>
      <name val="Tahoma"/>
      <family val="2"/>
      <charset val="204"/>
    </font>
    <font>
      <sz val="10"/>
      <color rgb="FF0000FF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color indexed="8"/>
      <name val="Arial Cyr"/>
      <charset val="204"/>
    </font>
    <font>
      <b/>
      <sz val="10"/>
      <color indexed="12"/>
      <name val="Arial"/>
      <family val="2"/>
      <charset val="204"/>
    </font>
    <font>
      <b/>
      <i/>
      <sz val="10"/>
      <color indexed="12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</font>
    <font>
      <b/>
      <i/>
      <sz val="10"/>
      <color indexed="12"/>
      <name val="Arial"/>
      <family val="2"/>
      <charset val="204"/>
    </font>
    <font>
      <sz val="18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gradientFill degree="90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582">
    <xf numFmtId="0" fontId="0" fillId="0" borderId="0" xfId="0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 shrinkToFit="1"/>
    </xf>
    <xf numFmtId="0" fontId="9" fillId="0" borderId="9" xfId="0" applyFont="1" applyBorder="1" applyAlignment="1">
      <alignment vertical="center" wrapText="1" shrinkToFit="1"/>
    </xf>
    <xf numFmtId="0" fontId="11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 wrapText="1" shrinkToFit="1"/>
    </xf>
    <xf numFmtId="165" fontId="2" fillId="0" borderId="2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 shrinkToFit="1"/>
    </xf>
    <xf numFmtId="0" fontId="15" fillId="3" borderId="3" xfId="0" applyNumberFormat="1" applyFont="1" applyFill="1" applyBorder="1" applyAlignment="1">
      <alignment horizontal="center" vertical="top" wrapText="1"/>
    </xf>
    <xf numFmtId="0" fontId="15" fillId="3" borderId="1" xfId="0" applyNumberFormat="1" applyFont="1" applyFill="1" applyBorder="1" applyAlignment="1">
      <alignment horizontal="center" vertical="top" wrapText="1" shrinkToFit="1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164" fontId="16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top"/>
    </xf>
    <xf numFmtId="164" fontId="16" fillId="3" borderId="3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 shrinkToFit="1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 shrinkToFit="1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7" borderId="2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vertical="center"/>
    </xf>
    <xf numFmtId="0" fontId="19" fillId="7" borderId="4" xfId="0" applyFont="1" applyFill="1" applyBorder="1" applyAlignment="1">
      <alignment vertical="top"/>
    </xf>
    <xf numFmtId="0" fontId="19" fillId="7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vertical="center"/>
    </xf>
    <xf numFmtId="0" fontId="17" fillId="7" borderId="4" xfId="0" applyNumberFormat="1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1" fillId="8" borderId="2" xfId="0" applyFont="1" applyFill="1" applyBorder="1" applyAlignment="1">
      <alignment horizontal="right"/>
    </xf>
    <xf numFmtId="0" fontId="22" fillId="8" borderId="18" xfId="0" applyFont="1" applyFill="1" applyBorder="1" applyAlignment="1">
      <alignment horizontal="left" vertical="center"/>
    </xf>
    <xf numFmtId="0" fontId="22" fillId="8" borderId="4" xfId="0" applyFont="1" applyFill="1" applyBorder="1" applyAlignment="1">
      <alignment horizontal="left" vertical="center"/>
    </xf>
    <xf numFmtId="165" fontId="10" fillId="8" borderId="4" xfId="0" applyNumberFormat="1" applyFont="1" applyFill="1" applyBorder="1" applyAlignment="1">
      <alignment horizontal="center" vertical="center"/>
    </xf>
    <xf numFmtId="165" fontId="10" fillId="8" borderId="4" xfId="0" applyNumberFormat="1" applyFont="1" applyFill="1" applyBorder="1" applyAlignment="1">
      <alignment horizontal="center" vertical="top"/>
    </xf>
    <xf numFmtId="0" fontId="23" fillId="8" borderId="4" xfId="0" applyNumberFormat="1" applyFont="1" applyFill="1" applyBorder="1" applyAlignment="1">
      <alignment horizontal="center" vertical="center"/>
    </xf>
    <xf numFmtId="164" fontId="16" fillId="8" borderId="4" xfId="0" applyNumberFormat="1" applyFont="1" applyFill="1" applyBorder="1" applyAlignment="1">
      <alignment horizontal="center" vertical="center"/>
    </xf>
    <xf numFmtId="165" fontId="16" fillId="8" borderId="4" xfId="0" applyNumberFormat="1" applyFont="1" applyFill="1" applyBorder="1" applyAlignment="1">
      <alignment horizontal="center" vertical="center"/>
    </xf>
    <xf numFmtId="165" fontId="3" fillId="8" borderId="18" xfId="0" applyNumberFormat="1" applyFont="1" applyFill="1" applyBorder="1" applyAlignment="1">
      <alignment horizontal="center" vertical="center"/>
    </xf>
    <xf numFmtId="165" fontId="3" fillId="8" borderId="4" xfId="0" applyNumberFormat="1" applyFont="1" applyFill="1" applyBorder="1" applyAlignment="1">
      <alignment horizontal="center" vertical="center" wrapText="1" shrinkToFit="1"/>
    </xf>
    <xf numFmtId="165" fontId="3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 wrapText="1" shrinkToFit="1"/>
    </xf>
    <xf numFmtId="165" fontId="24" fillId="0" borderId="6" xfId="0" applyNumberFormat="1" applyFont="1" applyFill="1" applyBorder="1" applyAlignment="1">
      <alignment horizontal="center" vertical="center" wrapText="1" shrinkToFit="1"/>
    </xf>
    <xf numFmtId="0" fontId="17" fillId="8" borderId="2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right" vertical="center" indent="1"/>
    </xf>
    <xf numFmtId="164" fontId="25" fillId="0" borderId="1" xfId="0" applyNumberFormat="1" applyFont="1" applyFill="1" applyBorder="1" applyAlignment="1">
      <alignment horizontal="right" vertical="center" indent="1"/>
    </xf>
    <xf numFmtId="0" fontId="0" fillId="0" borderId="4" xfId="0" applyNumberFormat="1" applyFill="1" applyBorder="1" applyAlignment="1">
      <alignment horizontal="right" vertical="center" indent="1"/>
    </xf>
    <xf numFmtId="0" fontId="10" fillId="0" borderId="1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Border="1" applyAlignment="1">
      <alignment horizontal="right" vertical="center" indent="1"/>
    </xf>
    <xf numFmtId="165" fontId="3" fillId="0" borderId="1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16" fillId="0" borderId="4" xfId="0" applyNumberFormat="1" applyFont="1" applyFill="1" applyBorder="1" applyAlignment="1">
      <alignment horizontal="center" vertical="center"/>
    </xf>
    <xf numFmtId="165" fontId="16" fillId="0" borderId="6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 vertical="top"/>
    </xf>
    <xf numFmtId="0" fontId="10" fillId="0" borderId="18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right" vertical="center"/>
    </xf>
    <xf numFmtId="164" fontId="16" fillId="0" borderId="8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/>
    </xf>
    <xf numFmtId="165" fontId="16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164" fontId="25" fillId="0" borderId="7" xfId="0" applyNumberFormat="1" applyFont="1" applyFill="1" applyBorder="1" applyAlignment="1">
      <alignment horizontal="center" vertical="center"/>
    </xf>
    <xf numFmtId="165" fontId="10" fillId="0" borderId="20" xfId="0" applyNumberFormat="1" applyFont="1" applyFill="1" applyBorder="1" applyAlignment="1">
      <alignment horizontal="center" vertical="top"/>
    </xf>
    <xf numFmtId="0" fontId="10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 inden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/>
    </xf>
    <xf numFmtId="164" fontId="25" fillId="0" borderId="5" xfId="0" applyNumberFormat="1" applyFont="1" applyFill="1" applyBorder="1" applyAlignment="1">
      <alignment horizontal="center"/>
    </xf>
    <xf numFmtId="0" fontId="21" fillId="9" borderId="2" xfId="0" applyFont="1" applyFill="1" applyBorder="1" applyAlignment="1">
      <alignment horizontal="right"/>
    </xf>
    <xf numFmtId="0" fontId="26" fillId="9" borderId="4" xfId="0" applyFont="1" applyFill="1" applyBorder="1" applyAlignment="1">
      <alignment horizontal="left" vertical="center"/>
    </xf>
    <xf numFmtId="164" fontId="10" fillId="9" borderId="4" xfId="0" applyNumberFormat="1" applyFont="1" applyFill="1" applyBorder="1" applyAlignment="1">
      <alignment horizontal="center" vertical="center"/>
    </xf>
    <xf numFmtId="165" fontId="10" fillId="9" borderId="4" xfId="0" applyNumberFormat="1" applyFont="1" applyFill="1" applyBorder="1" applyAlignment="1">
      <alignment horizontal="center" vertical="center"/>
    </xf>
    <xf numFmtId="165" fontId="10" fillId="9" borderId="4" xfId="0" applyNumberFormat="1" applyFont="1" applyFill="1" applyBorder="1" applyAlignment="1">
      <alignment horizontal="right" vertical="top"/>
    </xf>
    <xf numFmtId="0" fontId="23" fillId="9" borderId="10" xfId="0" applyNumberFormat="1" applyFont="1" applyFill="1" applyBorder="1" applyAlignment="1">
      <alignment horizontal="center" vertical="center"/>
    </xf>
    <xf numFmtId="164" fontId="16" fillId="9" borderId="4" xfId="0" applyNumberFormat="1" applyFont="1" applyFill="1" applyBorder="1" applyAlignment="1">
      <alignment horizontal="center" vertical="center"/>
    </xf>
    <xf numFmtId="165" fontId="16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 wrapText="1" shrinkToFit="1"/>
    </xf>
    <xf numFmtId="0" fontId="15" fillId="9" borderId="4" xfId="0" applyNumberFormat="1" applyFont="1" applyFill="1" applyBorder="1" applyAlignment="1">
      <alignment horizontal="center" vertical="center"/>
    </xf>
    <xf numFmtId="0" fontId="15" fillId="9" borderId="4" xfId="0" applyNumberFormat="1" applyFont="1" applyFill="1" applyBorder="1" applyAlignment="1">
      <alignment horizontal="center" vertical="center" wrapText="1" shrinkToFit="1"/>
    </xf>
    <xf numFmtId="165" fontId="24" fillId="9" borderId="6" xfId="0" applyNumberFormat="1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 shrinkToFit="1"/>
    </xf>
    <xf numFmtId="165" fontId="10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 shrinkToFit="1"/>
    </xf>
    <xf numFmtId="165" fontId="10" fillId="0" borderId="22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/>
    </xf>
    <xf numFmtId="0" fontId="15" fillId="0" borderId="20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 shrinkToFit="1"/>
    </xf>
    <xf numFmtId="0" fontId="17" fillId="9" borderId="1" xfId="0" applyFont="1" applyFill="1" applyBorder="1" applyAlignment="1">
      <alignment vertical="center"/>
    </xf>
    <xf numFmtId="0" fontId="21" fillId="10" borderId="2" xfId="0" applyFont="1" applyFill="1" applyBorder="1" applyAlignment="1">
      <alignment horizontal="right"/>
    </xf>
    <xf numFmtId="0" fontId="27" fillId="10" borderId="4" xfId="0" applyFont="1" applyFill="1" applyBorder="1" applyAlignment="1">
      <alignment horizontal="left" vertical="center"/>
    </xf>
    <xf numFmtId="164" fontId="10" fillId="10" borderId="4" xfId="0" applyNumberFormat="1" applyFont="1" applyFill="1" applyBorder="1" applyAlignment="1">
      <alignment horizontal="center" vertical="center"/>
    </xf>
    <xf numFmtId="165" fontId="10" fillId="10" borderId="4" xfId="0" applyNumberFormat="1" applyFont="1" applyFill="1" applyBorder="1" applyAlignment="1">
      <alignment horizontal="center" vertical="center"/>
    </xf>
    <xf numFmtId="165" fontId="0" fillId="10" borderId="4" xfId="0" applyNumberFormat="1" applyFont="1" applyFill="1" applyBorder="1" applyAlignment="1">
      <alignment horizontal="right" vertical="top"/>
    </xf>
    <xf numFmtId="0" fontId="23" fillId="10" borderId="4" xfId="0" applyNumberFormat="1" applyFont="1" applyFill="1" applyBorder="1" applyAlignment="1">
      <alignment horizontal="center" vertical="center"/>
    </xf>
    <xf numFmtId="164" fontId="16" fillId="10" borderId="4" xfId="0" applyNumberFormat="1" applyFont="1" applyFill="1" applyBorder="1" applyAlignment="1">
      <alignment horizontal="center" vertical="center"/>
    </xf>
    <xf numFmtId="165" fontId="16" fillId="10" borderId="4" xfId="0" applyNumberFormat="1" applyFont="1" applyFill="1" applyBorder="1" applyAlignment="1">
      <alignment horizontal="center" vertical="center"/>
    </xf>
    <xf numFmtId="165" fontId="3" fillId="10" borderId="18" xfId="0" applyNumberFormat="1" applyFont="1" applyFill="1" applyBorder="1" applyAlignment="1">
      <alignment horizontal="center" vertical="center"/>
    </xf>
    <xf numFmtId="165" fontId="3" fillId="10" borderId="4" xfId="0" applyNumberFormat="1" applyFont="1" applyFill="1" applyBorder="1" applyAlignment="1">
      <alignment horizontal="center" vertical="center" wrapText="1" shrinkToFit="1"/>
    </xf>
    <xf numFmtId="165" fontId="3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right" vertical="center"/>
    </xf>
    <xf numFmtId="0" fontId="29" fillId="0" borderId="5" xfId="0" applyNumberFormat="1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 shrinkToFit="1"/>
    </xf>
    <xf numFmtId="164" fontId="25" fillId="0" borderId="1" xfId="0" applyNumberFormat="1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 shrinkToFit="1"/>
    </xf>
    <xf numFmtId="165" fontId="3" fillId="0" borderId="1" xfId="3" applyNumberFormat="1" applyFont="1" applyFill="1" applyBorder="1" applyAlignment="1">
      <alignment horizontal="center" vertical="center"/>
    </xf>
    <xf numFmtId="164" fontId="2" fillId="0" borderId="1" xfId="3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0" fillId="11" borderId="0" xfId="0" applyFill="1" applyBorder="1" applyAlignment="1">
      <alignment horizontal="left" vertical="center"/>
    </xf>
    <xf numFmtId="0" fontId="0" fillId="11" borderId="0" xfId="0" applyFill="1" applyBorder="1" applyAlignment="1">
      <alignment vertical="center"/>
    </xf>
    <xf numFmtId="0" fontId="3" fillId="0" borderId="6" xfId="3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165" fontId="3" fillId="0" borderId="1" xfId="3" applyNumberFormat="1" applyFont="1" applyFill="1" applyBorder="1" applyAlignment="1">
      <alignment horizontal="center" vertical="top"/>
    </xf>
    <xf numFmtId="0" fontId="31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165" fontId="3" fillId="0" borderId="3" xfId="3" applyNumberFormat="1" applyFont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15" fillId="0" borderId="2" xfId="3" applyFont="1" applyFill="1" applyBorder="1" applyAlignment="1">
      <alignment vertical="center"/>
    </xf>
    <xf numFmtId="0" fontId="3" fillId="0" borderId="17" xfId="3" applyNumberFormat="1" applyFont="1" applyFill="1" applyBorder="1" applyAlignment="1">
      <alignment horizontal="center" vertical="center"/>
    </xf>
    <xf numFmtId="164" fontId="3" fillId="0" borderId="5" xfId="3" applyNumberFormat="1" applyFont="1" applyFill="1" applyBorder="1" applyAlignment="1">
      <alignment horizontal="center" vertical="center"/>
    </xf>
    <xf numFmtId="165" fontId="3" fillId="9" borderId="18" xfId="0" applyNumberFormat="1" applyFont="1" applyFill="1" applyBorder="1" applyAlignment="1">
      <alignment horizontal="center" vertical="center"/>
    </xf>
    <xf numFmtId="0" fontId="15" fillId="9" borderId="18" xfId="0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indent="1"/>
    </xf>
    <xf numFmtId="0" fontId="15" fillId="0" borderId="1" xfId="0" applyFont="1" applyFill="1" applyBorder="1" applyAlignment="1">
      <alignment vertical="center" wrapText="1"/>
    </xf>
    <xf numFmtId="165" fontId="3" fillId="10" borderId="10" xfId="0" applyNumberFormat="1" applyFont="1" applyFill="1" applyBorder="1" applyAlignment="1">
      <alignment horizontal="center" vertical="center"/>
    </xf>
    <xf numFmtId="0" fontId="15" fillId="10" borderId="10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15" fillId="0" borderId="6" xfId="2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right" vertical="center" indent="1"/>
    </xf>
    <xf numFmtId="164" fontId="25" fillId="0" borderId="3" xfId="0" applyNumberFormat="1" applyFont="1" applyFill="1" applyBorder="1" applyAlignment="1">
      <alignment horizontal="right" vertical="center" indent="1"/>
    </xf>
    <xf numFmtId="0" fontId="0" fillId="0" borderId="0" xfId="0" applyNumberFormat="1" applyFill="1" applyBorder="1" applyAlignment="1">
      <alignment horizontal="right" vertical="center" indent="1"/>
    </xf>
    <xf numFmtId="0" fontId="10" fillId="0" borderId="8" xfId="0" applyNumberFormat="1" applyFont="1" applyFill="1" applyBorder="1" applyAlignment="1">
      <alignment horizontal="right" vertical="center" indent="1"/>
    </xf>
    <xf numFmtId="0" fontId="10" fillId="0" borderId="5" xfId="0" applyNumberFormat="1" applyFont="1" applyBorder="1" applyAlignment="1">
      <alignment horizontal="right" vertical="center" indent="1"/>
    </xf>
    <xf numFmtId="165" fontId="3" fillId="0" borderId="5" xfId="0" applyNumberFormat="1" applyFont="1" applyFill="1" applyBorder="1" applyAlignment="1">
      <alignment horizontal="right" vertical="center" indent="1"/>
    </xf>
    <xf numFmtId="165" fontId="3" fillId="0" borderId="7" xfId="0" applyNumberFormat="1" applyFont="1" applyFill="1" applyBorder="1" applyAlignment="1">
      <alignment horizontal="right" vertical="center" indent="1"/>
    </xf>
    <xf numFmtId="0" fontId="3" fillId="0" borderId="6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top"/>
    </xf>
    <xf numFmtId="0" fontId="15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/>
    </xf>
    <xf numFmtId="165" fontId="25" fillId="0" borderId="5" xfId="0" applyNumberFormat="1" applyFont="1" applyFill="1" applyBorder="1" applyAlignment="1">
      <alignment horizontal="center" vertical="top"/>
    </xf>
    <xf numFmtId="0" fontId="15" fillId="0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 wrapText="1" shrinkToFit="1"/>
    </xf>
    <xf numFmtId="0" fontId="15" fillId="8" borderId="10" xfId="0" applyNumberFormat="1" applyFont="1" applyFill="1" applyBorder="1" applyAlignment="1">
      <alignment horizontal="center" vertical="center"/>
    </xf>
    <xf numFmtId="0" fontId="15" fillId="8" borderId="10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5" fillId="8" borderId="3" xfId="0" applyFont="1" applyFill="1" applyBorder="1" applyAlignment="1">
      <alignment vertical="center" wrapText="1"/>
    </xf>
    <xf numFmtId="2" fontId="25" fillId="0" borderId="3" xfId="0" applyNumberFormat="1" applyFont="1" applyFill="1" applyBorder="1" applyAlignment="1">
      <alignment horizontal="right" vertical="center" indent="1"/>
    </xf>
    <xf numFmtId="165" fontId="3" fillId="8" borderId="18" xfId="0" applyNumberFormat="1" applyFont="1" applyFill="1" applyBorder="1" applyAlignment="1">
      <alignment horizontal="center" vertical="center" wrapText="1" shrinkToFit="1"/>
    </xf>
    <xf numFmtId="0" fontId="15" fillId="8" borderId="18" xfId="0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center" vertical="center"/>
    </xf>
    <xf numFmtId="165" fontId="3" fillId="0" borderId="22" xfId="4" applyNumberFormat="1" applyFont="1" applyFill="1" applyBorder="1" applyAlignment="1">
      <alignment horizontal="center" vertical="center" wrapText="1"/>
    </xf>
    <xf numFmtId="165" fontId="3" fillId="0" borderId="20" xfId="4" applyNumberFormat="1" applyFont="1" applyFill="1" applyBorder="1" applyAlignment="1">
      <alignment horizontal="center" vertical="center" wrapText="1"/>
    </xf>
    <xf numFmtId="165" fontId="3" fillId="9" borderId="10" xfId="0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 wrapText="1" shrinkToFit="1"/>
    </xf>
    <xf numFmtId="0" fontId="15" fillId="9" borderId="10" xfId="0" applyNumberFormat="1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 wrapText="1" shrinkToFit="1"/>
    </xf>
    <xf numFmtId="0" fontId="15" fillId="0" borderId="1" xfId="4" applyFont="1" applyFill="1" applyBorder="1" applyAlignment="1">
      <alignment vertical="center"/>
    </xf>
    <xf numFmtId="0" fontId="15" fillId="0" borderId="1" xfId="4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 shrinkToFit="1"/>
    </xf>
    <xf numFmtId="164" fontId="10" fillId="9" borderId="4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vertical="center" wrapText="1" shrinkToFi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left" vertical="center"/>
    </xf>
    <xf numFmtId="0" fontId="3" fillId="0" borderId="5" xfId="4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33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right" vertical="center" indent="1"/>
    </xf>
    <xf numFmtId="164" fontId="2" fillId="0" borderId="1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 shrinkToFit="1"/>
    </xf>
    <xf numFmtId="165" fontId="24" fillId="0" borderId="1" xfId="0" applyNumberFormat="1" applyFont="1" applyFill="1" applyBorder="1" applyAlignment="1">
      <alignment horizontal="center" vertical="center" wrapText="1" shrinkToFit="1"/>
    </xf>
    <xf numFmtId="0" fontId="15" fillId="0" borderId="8" xfId="0" applyNumberFormat="1" applyFont="1" applyFill="1" applyBorder="1" applyAlignment="1">
      <alignment horizontal="center" vertical="center" wrapText="1" shrinkToFit="1"/>
    </xf>
    <xf numFmtId="164" fontId="2" fillId="0" borderId="18" xfId="0" applyNumberFormat="1" applyFont="1" applyFill="1" applyBorder="1" applyAlignment="1">
      <alignment horizontal="center" vertical="center"/>
    </xf>
    <xf numFmtId="165" fontId="16" fillId="0" borderId="18" xfId="0" applyNumberFormat="1" applyFont="1" applyFill="1" applyBorder="1" applyAlignment="1">
      <alignment horizontal="center" vertical="center"/>
    </xf>
    <xf numFmtId="165" fontId="16" fillId="0" borderId="17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vertical="center" wrapText="1" shrinkToFit="1"/>
    </xf>
    <xf numFmtId="165" fontId="3" fillId="0" borderId="22" xfId="0" applyNumberFormat="1" applyFont="1" applyFill="1" applyBorder="1" applyAlignment="1">
      <alignment vertical="center" wrapText="1" shrinkToFit="1"/>
    </xf>
    <xf numFmtId="165" fontId="16" fillId="0" borderId="10" xfId="0" applyNumberFormat="1" applyFont="1" applyFill="1" applyBorder="1" applyAlignment="1">
      <alignment horizontal="center" vertical="center"/>
    </xf>
    <xf numFmtId="165" fontId="16" fillId="0" borderId="19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vertical="center" wrapText="1" shrinkToFit="1"/>
    </xf>
    <xf numFmtId="165" fontId="3" fillId="0" borderId="20" xfId="0" applyNumberFormat="1" applyFont="1" applyFill="1" applyBorder="1" applyAlignment="1">
      <alignment vertical="center" wrapText="1" shrinkToFit="1"/>
    </xf>
    <xf numFmtId="0" fontId="15" fillId="0" borderId="3" xfId="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left" vertical="center" wrapText="1"/>
    </xf>
    <xf numFmtId="0" fontId="17" fillId="9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5" fontId="3" fillId="0" borderId="22" xfId="0" applyNumberFormat="1" applyFont="1" applyFill="1" applyBorder="1" applyAlignment="1">
      <alignment vertical="center" wrapText="1"/>
    </xf>
    <xf numFmtId="165" fontId="3" fillId="0" borderId="20" xfId="0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top"/>
    </xf>
    <xf numFmtId="0" fontId="10" fillId="0" borderId="4" xfId="0" applyNumberFormat="1" applyFont="1" applyFill="1" applyBorder="1" applyAlignment="1">
      <alignment horizontal="center" vertical="center"/>
    </xf>
    <xf numFmtId="164" fontId="10" fillId="9" borderId="10" xfId="0" applyNumberFormat="1" applyFont="1" applyFill="1" applyBorder="1" applyAlignment="1">
      <alignment horizontal="right" vertical="center"/>
    </xf>
    <xf numFmtId="165" fontId="10" fillId="9" borderId="10" xfId="0" applyNumberFormat="1" applyFont="1" applyFill="1" applyBorder="1" applyAlignment="1">
      <alignment horizontal="center" vertical="center"/>
    </xf>
    <xf numFmtId="0" fontId="15" fillId="0" borderId="1" xfId="4" applyFont="1" applyBorder="1" applyAlignment="1">
      <alignment horizontal="left" vertical="center"/>
    </xf>
    <xf numFmtId="0" fontId="3" fillId="0" borderId="1" xfId="4" applyNumberFormat="1" applyFont="1" applyBorder="1" applyAlignment="1">
      <alignment horizontal="center" vertical="center"/>
    </xf>
    <xf numFmtId="0" fontId="21" fillId="10" borderId="7" xfId="0" applyFont="1" applyFill="1" applyBorder="1" applyAlignment="1">
      <alignment horizontal="right"/>
    </xf>
    <xf numFmtId="0" fontId="27" fillId="10" borderId="18" xfId="0" applyFont="1" applyFill="1" applyBorder="1" applyAlignment="1">
      <alignment horizontal="left" vertical="center"/>
    </xf>
    <xf numFmtId="0" fontId="15" fillId="0" borderId="2" xfId="4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right" vertical="center" indent="1"/>
    </xf>
    <xf numFmtId="0" fontId="15" fillId="0" borderId="3" xfId="4" applyFont="1" applyFill="1" applyBorder="1" applyAlignment="1">
      <alignment horizontal="left" vertical="center"/>
    </xf>
    <xf numFmtId="0" fontId="17" fillId="8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32" fillId="0" borderId="1" xfId="4" applyFont="1" applyFill="1" applyBorder="1" applyAlignment="1">
      <alignment horizontal="left" vertical="center"/>
    </xf>
    <xf numFmtId="165" fontId="10" fillId="0" borderId="19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5" fillId="13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2" fontId="2" fillId="14" borderId="1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34" fillId="16" borderId="4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64" fontId="34" fillId="16" borderId="6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2" fontId="2" fillId="14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center"/>
    </xf>
    <xf numFmtId="0" fontId="4" fillId="17" borderId="1" xfId="0" applyFont="1" applyFill="1" applyBorder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5" fontId="2" fillId="15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165" fontId="37" fillId="0" borderId="1" xfId="0" applyNumberFormat="1" applyFont="1" applyBorder="1" applyAlignment="1">
      <alignment horizontal="center" vertical="center"/>
    </xf>
    <xf numFmtId="165" fontId="37" fillId="0" borderId="3" xfId="0" applyNumberFormat="1" applyFont="1" applyBorder="1" applyAlignment="1">
      <alignment horizontal="center" vertical="center"/>
    </xf>
    <xf numFmtId="165" fontId="2" fillId="14" borderId="1" xfId="0" applyNumberFormat="1" applyFont="1" applyFill="1" applyBorder="1" applyAlignment="1">
      <alignment horizontal="center" vertical="center"/>
    </xf>
    <xf numFmtId="164" fontId="3" fillId="16" borderId="2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 shrinkToFit="1"/>
    </xf>
    <xf numFmtId="49" fontId="9" fillId="0" borderId="9" xfId="0" applyNumberFormat="1" applyFont="1" applyBorder="1" applyAlignment="1">
      <alignment vertical="center" wrapText="1" shrinkToFit="1"/>
    </xf>
    <xf numFmtId="0" fontId="9" fillId="0" borderId="27" xfId="0" applyFont="1" applyBorder="1" applyAlignment="1">
      <alignment vertical="center" wrapText="1" shrinkToFit="1"/>
    </xf>
    <xf numFmtId="49" fontId="2" fillId="0" borderId="24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 shrinkToFit="1"/>
    </xf>
    <xf numFmtId="0" fontId="0" fillId="0" borderId="0" xfId="0" applyAlignment="1"/>
    <xf numFmtId="164" fontId="16" fillId="0" borderId="3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165" fontId="16" fillId="0" borderId="3" xfId="0" applyNumberFormat="1" applyFont="1" applyFill="1" applyBorder="1" applyAlignment="1">
      <alignment horizontal="center" vertical="center"/>
    </xf>
    <xf numFmtId="0" fontId="0" fillId="0" borderId="18" xfId="0" applyNumberFormat="1" applyFill="1" applyBorder="1" applyAlignment="1">
      <alignment horizontal="right" vertical="center" indent="1"/>
    </xf>
    <xf numFmtId="0" fontId="10" fillId="0" borderId="5" xfId="0" applyNumberFormat="1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17" fillId="0" borderId="0" xfId="0" applyNumberFormat="1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vertical="center" wrapText="1"/>
    </xf>
    <xf numFmtId="164" fontId="34" fillId="16" borderId="2" xfId="0" applyNumberFormat="1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4" fontId="16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top"/>
    </xf>
    <xf numFmtId="0" fontId="42" fillId="0" borderId="0" xfId="0" quotePrefix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164" fontId="40" fillId="0" borderId="0" xfId="0" applyNumberFormat="1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49" fontId="45" fillId="0" borderId="0" xfId="0" applyNumberFormat="1" applyFont="1" applyFill="1" applyBorder="1" applyAlignment="1" applyProtection="1">
      <alignment horizontal="center" vertical="top"/>
    </xf>
    <xf numFmtId="164" fontId="45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left" vertical="center"/>
    </xf>
    <xf numFmtId="0" fontId="46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3" fillId="0" borderId="0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center"/>
    </xf>
    <xf numFmtId="0" fontId="46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4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46" fillId="0" borderId="0" xfId="0" applyNumberFormat="1" applyFont="1" applyFill="1" applyBorder="1" applyAlignment="1" applyProtection="1">
      <alignment horizontal="left" vertical="top" wrapText="1" shrinkToFit="1"/>
    </xf>
    <xf numFmtId="49" fontId="10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165" fontId="37" fillId="0" borderId="0" xfId="0" applyNumberFormat="1" applyFont="1" applyFill="1" applyBorder="1" applyAlignment="1">
      <alignment horizontal="center" vertical="center"/>
    </xf>
    <xf numFmtId="164" fontId="41" fillId="0" borderId="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center"/>
    </xf>
    <xf numFmtId="164" fontId="3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 wrapText="1" shrinkToFit="1"/>
    </xf>
    <xf numFmtId="49" fontId="0" fillId="0" borderId="0" xfId="0" applyNumberForma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top" wrapText="1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164" fontId="34" fillId="16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19" fillId="7" borderId="4" xfId="0" applyNumberFormat="1" applyFont="1" applyFill="1" applyBorder="1" applyAlignment="1">
      <alignment vertical="center"/>
    </xf>
    <xf numFmtId="164" fontId="10" fillId="8" borderId="4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/>
    </xf>
    <xf numFmtId="2" fontId="25" fillId="0" borderId="1" xfId="0" applyNumberFormat="1" applyFont="1" applyFill="1" applyBorder="1" applyAlignment="1">
      <alignment horizontal="right" vertical="center" indent="1"/>
    </xf>
    <xf numFmtId="2" fontId="15" fillId="0" borderId="1" xfId="2" applyNumberFormat="1" applyFont="1" applyFill="1" applyBorder="1" applyAlignment="1">
      <alignment horizontal="center" vertical="center"/>
    </xf>
    <xf numFmtId="164" fontId="15" fillId="0" borderId="1" xfId="2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 indent="1"/>
    </xf>
    <xf numFmtId="164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164" fontId="34" fillId="16" borderId="2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5" fillId="13" borderId="2" xfId="0" applyFont="1" applyFill="1" applyBorder="1" applyAlignment="1">
      <alignment horizontal="center" vertical="center"/>
    </xf>
    <xf numFmtId="0" fontId="35" fillId="13" borderId="4" xfId="0" applyFont="1" applyFill="1" applyBorder="1" applyAlignment="1">
      <alignment horizontal="center" vertical="center"/>
    </xf>
    <xf numFmtId="164" fontId="41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164" fontId="41" fillId="0" borderId="0" xfId="0" applyNumberFormat="1" applyFont="1" applyFill="1" applyBorder="1" applyAlignment="1">
      <alignment horizontal="center" vertical="center"/>
    </xf>
    <xf numFmtId="0" fontId="39" fillId="13" borderId="7" xfId="0" applyFont="1" applyFill="1" applyBorder="1" applyAlignment="1">
      <alignment horizontal="center" vertical="center"/>
    </xf>
    <xf numFmtId="0" fontId="39" fillId="13" borderId="18" xfId="0" applyFont="1" applyFill="1" applyBorder="1" applyAlignment="1">
      <alignment horizontal="center" vertical="center"/>
    </xf>
    <xf numFmtId="0" fontId="39" fillId="13" borderId="17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 wrapText="1" shrinkToFit="1"/>
    </xf>
    <xf numFmtId="165" fontId="3" fillId="0" borderId="8" xfId="0" applyNumberFormat="1" applyFont="1" applyFill="1" applyBorder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wrapText="1" shrinkToFit="1"/>
    </xf>
    <xf numFmtId="164" fontId="28" fillId="0" borderId="5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30" fillId="0" borderId="5" xfId="0" applyNumberFormat="1" applyFont="1" applyFill="1" applyBorder="1" applyAlignment="1">
      <alignment horizontal="center" vertical="center" wrapText="1" shrinkToFit="1"/>
    </xf>
    <xf numFmtId="164" fontId="30" fillId="0" borderId="3" xfId="0" applyNumberFormat="1" applyFont="1" applyFill="1" applyBorder="1" applyAlignment="1">
      <alignment horizontal="center" vertical="center" wrapText="1" shrinkToFit="1"/>
    </xf>
    <xf numFmtId="165" fontId="3" fillId="0" borderId="7" xfId="0" applyNumberFormat="1" applyFont="1" applyFill="1" applyBorder="1" applyAlignment="1">
      <alignment horizontal="center" vertical="center" wrapText="1" shrinkToFit="1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165" fontId="3" fillId="0" borderId="1" xfId="0" applyNumberFormat="1" applyFont="1" applyFill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28" fillId="0" borderId="5" xfId="0" applyNumberFormat="1" applyFont="1" applyFill="1" applyBorder="1" applyAlignment="1">
      <alignment horizontal="center" vertical="center" wrapText="1" shrinkToFit="1"/>
    </xf>
    <xf numFmtId="164" fontId="28" fillId="0" borderId="3" xfId="0" applyNumberFormat="1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165" fontId="3" fillId="18" borderId="5" xfId="0" applyNumberFormat="1" applyFont="1" applyFill="1" applyBorder="1" applyAlignment="1">
      <alignment horizontal="center" vertical="center" wrapText="1"/>
    </xf>
    <xf numFmtId="165" fontId="3" fillId="18" borderId="8" xfId="0" applyNumberFormat="1" applyFont="1" applyFill="1" applyBorder="1" applyAlignment="1">
      <alignment horizontal="center" vertical="center" wrapText="1"/>
    </xf>
    <xf numFmtId="165" fontId="3" fillId="18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top"/>
    </xf>
    <xf numFmtId="165" fontId="37" fillId="0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3" xfId="3"/>
    <cellStyle name="Обычный 2_Perechen` tsentrov pitaniya, ne imeyushhikh ogranichenij na prisoedinenie dopolnitel`noj moshhnosti- na 01.04.2013-2" xfId="4"/>
    <cellStyle name="Обычный 3" xfId="2"/>
  </cellStyles>
  <dxfs count="262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zoomScale="50" zoomScaleNormal="50" workbookViewId="0">
      <pane ySplit="11" topLeftCell="A12" activePane="bottomLeft" state="frozen"/>
      <selection pane="bottomLeft"/>
    </sheetView>
  </sheetViews>
  <sheetFormatPr defaultRowHeight="14.25" x14ac:dyDescent="0.25"/>
  <cols>
    <col min="1" max="1" width="28.7109375" style="17" customWidth="1"/>
    <col min="2" max="2" width="11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6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6.7109375" style="3" customWidth="1" collapsed="1"/>
    <col min="20" max="20" width="28.710937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ht="23.25" customHeight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20.25" customHeight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21" customHeight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35.25" customHeight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10" t="s">
        <v>1</v>
      </c>
      <c r="W4" s="511"/>
      <c r="X4" s="511"/>
    </row>
    <row r="5" spans="1:30" s="5" customFormat="1" ht="22.5" customHeight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358</v>
      </c>
    </row>
    <row r="6" spans="1:30" s="5" customFormat="1" ht="30.75" customHeight="1" x14ac:dyDescent="0.25">
      <c r="A6" s="17"/>
      <c r="B6" s="13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344</v>
      </c>
    </row>
    <row r="7" spans="1:30" s="5" customFormat="1" ht="49.5" customHeight="1" thickBot="1" x14ac:dyDescent="0.3">
      <c r="A7" s="515" t="s">
        <v>343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</row>
    <row r="8" spans="1:30" s="5" customFormat="1" ht="52.5" customHeight="1" thickBot="1" x14ac:dyDescent="0.3">
      <c r="A8" s="23"/>
      <c r="B8" s="377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16" t="s">
        <v>17</v>
      </c>
      <c r="T8" s="517"/>
      <c r="U8" s="518"/>
      <c r="V8" s="519" t="s">
        <v>19</v>
      </c>
      <c r="W8" s="520"/>
      <c r="X8" s="378"/>
      <c r="Y8" s="4"/>
      <c r="Z8" s="4"/>
      <c r="AA8" s="4"/>
      <c r="AB8" s="4"/>
      <c r="AC8" s="4"/>
      <c r="AD8" s="4"/>
    </row>
    <row r="9" spans="1:30" s="334" customFormat="1" ht="125.25" customHeight="1" thickBot="1" x14ac:dyDescent="0.3">
      <c r="A9" s="323" t="s">
        <v>288</v>
      </c>
      <c r="B9" s="379" t="s">
        <v>289</v>
      </c>
      <c r="C9" s="324" t="s">
        <v>290</v>
      </c>
      <c r="D9" s="325" t="s">
        <v>3</v>
      </c>
      <c r="E9" s="373" t="s">
        <v>291</v>
      </c>
      <c r="F9" s="327" t="s">
        <v>292</v>
      </c>
      <c r="G9" s="328" t="s">
        <v>357</v>
      </c>
      <c r="H9" s="329" t="s">
        <v>293</v>
      </c>
      <c r="I9" s="330" t="s">
        <v>22</v>
      </c>
      <c r="J9" s="328" t="s">
        <v>20</v>
      </c>
      <c r="K9" s="328" t="s">
        <v>294</v>
      </c>
      <c r="L9" s="328" t="s">
        <v>295</v>
      </c>
      <c r="M9" s="328" t="s">
        <v>296</v>
      </c>
      <c r="N9" s="521" t="s">
        <v>6</v>
      </c>
      <c r="O9" s="522"/>
      <c r="P9" s="32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32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410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380" t="s">
        <v>18</v>
      </c>
      <c r="T9" s="381" t="s">
        <v>297</v>
      </c>
      <c r="U9" s="381" t="s">
        <v>298</v>
      </c>
      <c r="V9" s="382" t="s">
        <v>15</v>
      </c>
      <c r="W9" s="382" t="s">
        <v>16</v>
      </c>
      <c r="X9" s="383" t="s">
        <v>7</v>
      </c>
      <c r="Y9" s="333"/>
      <c r="Z9" s="333"/>
      <c r="AA9" s="333"/>
      <c r="AB9" s="333"/>
      <c r="AC9" s="333"/>
      <c r="AD9" s="333"/>
    </row>
    <row r="10" spans="1:30" s="5" customFormat="1" ht="16.5" customHeight="1" x14ac:dyDescent="0.25">
      <c r="A10" s="335"/>
      <c r="B10" s="336"/>
      <c r="C10" s="336"/>
      <c r="D10" s="336"/>
      <c r="E10" s="336"/>
      <c r="F10" s="337" t="s">
        <v>8</v>
      </c>
      <c r="G10" s="337" t="s">
        <v>8</v>
      </c>
      <c r="H10" s="338" t="s">
        <v>21</v>
      </c>
      <c r="I10" s="337" t="s">
        <v>21</v>
      </c>
      <c r="J10" s="337" t="s">
        <v>8</v>
      </c>
      <c r="K10" s="337" t="s">
        <v>21</v>
      </c>
      <c r="L10" s="337" t="s">
        <v>21</v>
      </c>
      <c r="M10" s="337" t="s">
        <v>21</v>
      </c>
      <c r="N10" s="337" t="s">
        <v>8</v>
      </c>
      <c r="O10" s="337" t="s">
        <v>9</v>
      </c>
      <c r="P10" s="338" t="s">
        <v>8</v>
      </c>
      <c r="Q10" s="22"/>
      <c r="R10" s="22"/>
      <c r="S10" s="339"/>
      <c r="T10" s="339"/>
      <c r="U10" s="339"/>
      <c r="V10" s="339"/>
      <c r="W10" s="339"/>
      <c r="Y10" s="333"/>
      <c r="Z10" s="333"/>
      <c r="AA10" s="333"/>
      <c r="AB10" s="333"/>
      <c r="AC10" s="333"/>
      <c r="AD10" s="4"/>
    </row>
    <row r="11" spans="1:30" ht="24.75" customHeight="1" x14ac:dyDescent="0.25">
      <c r="A11" s="523" t="s">
        <v>327</v>
      </c>
      <c r="B11" s="524"/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342"/>
      <c r="T11" s="342"/>
      <c r="U11" s="342"/>
      <c r="V11" s="342"/>
      <c r="W11" s="342"/>
      <c r="X11" s="342"/>
      <c r="Y11" s="333"/>
      <c r="Z11" s="333"/>
      <c r="AA11" s="333"/>
      <c r="AB11" s="333"/>
      <c r="AC11" s="333"/>
    </row>
    <row r="12" spans="1:30" ht="15" x14ac:dyDescent="0.25">
      <c r="A12" s="512" t="s">
        <v>328</v>
      </c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13"/>
      <c r="W12" s="513"/>
      <c r="X12" s="514"/>
    </row>
    <row r="13" spans="1:30" ht="15.75" x14ac:dyDescent="0.25">
      <c r="A13" s="351" t="s">
        <v>329</v>
      </c>
      <c r="B13" s="358"/>
      <c r="C13" s="345"/>
      <c r="D13" s="345" t="s">
        <v>59</v>
      </c>
      <c r="E13" s="345"/>
      <c r="F13" s="359">
        <f>SUM(F14:F15)</f>
        <v>16.3</v>
      </c>
      <c r="G13" s="360">
        <f>SUM(G14:G15)</f>
        <v>4.04</v>
      </c>
      <c r="H13" s="361">
        <v>1.35</v>
      </c>
      <c r="I13" s="361">
        <f>H13</f>
        <v>1.35</v>
      </c>
      <c r="J13" s="1">
        <f>G13+(I13)</f>
        <v>5.3900000000000006</v>
      </c>
      <c r="K13" s="1"/>
      <c r="L13" s="1"/>
      <c r="M13" s="340">
        <v>8.85</v>
      </c>
      <c r="N13" s="1"/>
      <c r="O13" s="341"/>
      <c r="P13" s="340"/>
      <c r="Q13" s="411"/>
      <c r="R13" s="411"/>
      <c r="S13" s="503" t="s">
        <v>14</v>
      </c>
      <c r="T13" s="509" t="s">
        <v>330</v>
      </c>
      <c r="U13" s="503"/>
      <c r="V13" s="506">
        <v>52.746076000000002</v>
      </c>
      <c r="W13" s="506">
        <v>104.45795699999999</v>
      </c>
      <c r="X13" s="503"/>
      <c r="Y13" s="333"/>
      <c r="Z13" s="333"/>
      <c r="AA13" s="333"/>
      <c r="AB13" s="333"/>
      <c r="AC13" s="333"/>
    </row>
    <row r="14" spans="1:30" x14ac:dyDescent="0.25">
      <c r="A14" s="351" t="s">
        <v>11</v>
      </c>
      <c r="B14" s="374"/>
      <c r="C14" s="374"/>
      <c r="D14" s="374"/>
      <c r="E14" s="374"/>
      <c r="F14" s="365">
        <v>6.3</v>
      </c>
      <c r="G14" s="366">
        <v>0</v>
      </c>
      <c r="H14" s="361"/>
      <c r="I14" s="361"/>
      <c r="J14" s="21"/>
      <c r="K14" s="21"/>
      <c r="L14" s="21"/>
      <c r="M14" s="340"/>
      <c r="N14" s="1">
        <f>J13</f>
        <v>5.3900000000000006</v>
      </c>
      <c r="O14" s="341">
        <f>N14/F14*100</f>
        <v>85.555555555555557</v>
      </c>
      <c r="P14" s="367">
        <f>IF(G13&gt;F14*1.05,0,(F14*1.05)-G13)</f>
        <v>2.5750000000000002</v>
      </c>
      <c r="Q14" s="367">
        <f>IF(N14&gt;(F14*1.05),0,(F14*1.05)-N14)</f>
        <v>1.2249999999999996</v>
      </c>
      <c r="R14" s="367">
        <f>IF(N14&gt;(F14*1.05),0,(F14*1.05)-N14)</f>
        <v>1.2249999999999996</v>
      </c>
      <c r="S14" s="504"/>
      <c r="T14" s="509"/>
      <c r="U14" s="504"/>
      <c r="V14" s="507"/>
      <c r="W14" s="507"/>
      <c r="X14" s="504"/>
      <c r="Y14" s="333"/>
      <c r="Z14" s="333"/>
      <c r="AA14" s="333"/>
      <c r="AB14" s="333"/>
      <c r="AC14" s="333"/>
    </row>
    <row r="15" spans="1:30" x14ac:dyDescent="0.25">
      <c r="A15" s="351" t="s">
        <v>12</v>
      </c>
      <c r="B15" s="374"/>
      <c r="C15" s="374"/>
      <c r="D15" s="374"/>
      <c r="E15" s="374"/>
      <c r="F15" s="365">
        <v>10</v>
      </c>
      <c r="G15" s="366">
        <v>4.04</v>
      </c>
      <c r="H15" s="361"/>
      <c r="I15" s="361"/>
      <c r="J15" s="1"/>
      <c r="K15" s="1"/>
      <c r="L15" s="1"/>
      <c r="M15" s="368" t="s">
        <v>309</v>
      </c>
      <c r="N15" s="1"/>
      <c r="O15" s="341"/>
      <c r="P15" s="369"/>
      <c r="Q15" s="369"/>
      <c r="R15" s="369"/>
      <c r="S15" s="505"/>
      <c r="T15" s="509"/>
      <c r="U15" s="505"/>
      <c r="V15" s="508"/>
      <c r="W15" s="508"/>
      <c r="X15" s="505"/>
      <c r="Y15" s="333"/>
      <c r="Z15" s="333"/>
      <c r="AA15" s="333"/>
      <c r="AB15" s="333"/>
      <c r="AC15" s="333"/>
    </row>
  </sheetData>
  <mergeCells count="13">
    <mergeCell ref="V4:X4"/>
    <mergeCell ref="A12:X12"/>
    <mergeCell ref="A7:X7"/>
    <mergeCell ref="S8:U8"/>
    <mergeCell ref="V8:W8"/>
    <mergeCell ref="N9:O9"/>
    <mergeCell ref="A11:R11"/>
    <mergeCell ref="X13:X15"/>
    <mergeCell ref="W13:W15"/>
    <mergeCell ref="S13:S15"/>
    <mergeCell ref="T13:T15"/>
    <mergeCell ref="U13:U15"/>
    <mergeCell ref="V13:V15"/>
  </mergeCells>
  <conditionalFormatting sqref="P9:R9">
    <cfRule type="expression" dxfId="261" priority="1" stopIfTrue="1">
      <formula>AND(P9&lt;&gt;"",OR(P9&lt;=0,P9="-"))</formula>
    </cfRule>
  </conditionalFormatting>
  <conditionalFormatting sqref="P10:R10 P13:R15">
    <cfRule type="expression" dxfId="260" priority="2" stopIfTrue="1">
      <formula>AND(P10&lt;&gt;"",OR(P10&lt;=0,P10="-"))</formula>
    </cfRule>
  </conditionalFormatting>
  <conditionalFormatting sqref="P16:R64368">
    <cfRule type="expression" dxfId="259" priority="3" stopIfTrue="1">
      <formula>AND(P16&lt;&gt;"",OR(P16=0,P16="-"))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3"/>
  <sheetViews>
    <sheetView zoomScale="50" zoomScaleNormal="50" workbookViewId="0">
      <pane ySplit="11" topLeftCell="A12" activePane="bottomLeft" state="frozen"/>
      <selection pane="bottomLeft"/>
    </sheetView>
  </sheetViews>
  <sheetFormatPr defaultRowHeight="14.25" x14ac:dyDescent="0.25"/>
  <cols>
    <col min="1" max="1" width="30.42578125" style="17" customWidth="1"/>
    <col min="2" max="2" width="10.85546875" style="386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6.42578125" style="3" customWidth="1"/>
    <col min="24" max="24" width="23.140625" style="19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0.710937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7.570312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0.710937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7.570312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0.710937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7.570312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0.710937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7.570312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0.710937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7.570312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0.710937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7.570312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0.710937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7.570312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0.710937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7.570312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0.710937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7.570312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0.710937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7.570312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0.710937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7.570312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0.710937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7.570312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0.710937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7.570312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0.710937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7.570312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0.710937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7.570312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0.710937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7.570312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0.710937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7.570312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0.710937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7.570312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0.710937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7.570312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0.710937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7.570312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0.710937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7.570312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0.710937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7.570312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0.710937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7.570312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0.710937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7.570312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0.710937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7.570312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0.710937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7.570312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0.710937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7.570312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0.710937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7.570312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0.710937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7.570312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0.710937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7.570312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0.710937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7.570312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0.710937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7.570312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0.710937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7.570312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0.710937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7.570312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0.710937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7.570312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0.710937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7.570312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0.710937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7.570312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0.710937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7.570312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0.710937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7.570312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0.710937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7.570312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0.710937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7.570312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0.710937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7.570312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0.710937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7.570312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0.710937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7.570312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0.710937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7.570312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0.710937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7.570312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0.710937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7.570312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0.710937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7.570312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0.710937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7.570312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0.710937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7.570312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0.710937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7.570312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0.710937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7.570312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0.710937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7.570312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0.710937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7.570312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0.710937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7.570312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0.710937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7.570312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0.710937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7.570312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0.710937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7.570312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0.710937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7.570312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0.710937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7.570312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0.710937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7.570312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0.710937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7.570312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0.710937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7.570312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ht="15.75" x14ac:dyDescent="0.25">
      <c r="B1" s="375"/>
      <c r="F1" s="10"/>
      <c r="G1" s="13"/>
      <c r="M1" s="8"/>
      <c r="S1" s="9"/>
      <c r="T1" s="9"/>
      <c r="U1" s="9"/>
      <c r="V1" s="9"/>
      <c r="W1" s="9"/>
    </row>
    <row r="2" spans="1:30" ht="15.75" x14ac:dyDescent="0.25">
      <c r="B2" s="375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x14ac:dyDescent="0.25">
      <c r="A3" s="17"/>
      <c r="B3" s="375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39.75" customHeight="1" x14ac:dyDescent="0.25">
      <c r="A4" s="18"/>
      <c r="B4" s="37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10" t="s">
        <v>1</v>
      </c>
      <c r="W4" s="511"/>
      <c r="X4" s="511"/>
    </row>
    <row r="5" spans="1:30" s="5" customFormat="1" ht="15.75" x14ac:dyDescent="0.25">
      <c r="A5" s="17"/>
      <c r="B5" s="375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358</v>
      </c>
    </row>
    <row r="6" spans="1:30" s="5" customFormat="1" ht="15.75" x14ac:dyDescent="0.25">
      <c r="A6" s="17"/>
      <c r="B6" s="375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344</v>
      </c>
    </row>
    <row r="7" spans="1:30" s="5" customFormat="1" ht="26.25" thickBot="1" x14ac:dyDescent="0.3">
      <c r="A7" s="515" t="s">
        <v>331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</row>
    <row r="8" spans="1:30" s="5" customFormat="1" ht="21" customHeight="1" thickBot="1" x14ac:dyDescent="0.3">
      <c r="A8" s="23"/>
      <c r="B8" s="377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16" t="s">
        <v>17</v>
      </c>
      <c r="T8" s="517"/>
      <c r="U8" s="518"/>
      <c r="V8" s="519" t="s">
        <v>19</v>
      </c>
      <c r="W8" s="520"/>
      <c r="X8" s="378"/>
      <c r="Y8" s="4"/>
      <c r="Z8" s="4"/>
      <c r="AA8" s="4"/>
      <c r="AB8" s="4"/>
      <c r="AC8" s="4"/>
      <c r="AD8" s="4"/>
    </row>
    <row r="9" spans="1:30" s="334" customFormat="1" ht="90" customHeight="1" thickBot="1" x14ac:dyDescent="0.3">
      <c r="A9" s="323" t="s">
        <v>288</v>
      </c>
      <c r="B9" s="379" t="s">
        <v>289</v>
      </c>
      <c r="C9" s="324" t="s">
        <v>290</v>
      </c>
      <c r="D9" s="325" t="s">
        <v>3</v>
      </c>
      <c r="E9" s="373" t="s">
        <v>291</v>
      </c>
      <c r="F9" s="327" t="s">
        <v>292</v>
      </c>
      <c r="G9" s="328" t="s">
        <v>357</v>
      </c>
      <c r="H9" s="329" t="s">
        <v>293</v>
      </c>
      <c r="I9" s="330" t="s">
        <v>22</v>
      </c>
      <c r="J9" s="328" t="s">
        <v>20</v>
      </c>
      <c r="K9" s="328" t="s">
        <v>294</v>
      </c>
      <c r="L9" s="328" t="s">
        <v>295</v>
      </c>
      <c r="M9" s="328" t="s">
        <v>296</v>
      </c>
      <c r="N9" s="521" t="s">
        <v>6</v>
      </c>
      <c r="O9" s="522"/>
      <c r="P9" s="32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32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417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380" t="s">
        <v>18</v>
      </c>
      <c r="T9" s="381" t="s">
        <v>297</v>
      </c>
      <c r="U9" s="381" t="s">
        <v>298</v>
      </c>
      <c r="V9" s="382" t="s">
        <v>15</v>
      </c>
      <c r="W9" s="382" t="s">
        <v>16</v>
      </c>
      <c r="X9" s="383" t="s">
        <v>7</v>
      </c>
      <c r="Y9" s="333"/>
      <c r="Z9" s="333"/>
      <c r="AA9" s="333"/>
      <c r="AB9" s="333"/>
      <c r="AC9" s="333"/>
      <c r="AD9" s="333"/>
    </row>
    <row r="10" spans="1:30" s="5" customFormat="1" x14ac:dyDescent="0.25">
      <c r="A10" s="335"/>
      <c r="B10" s="384"/>
      <c r="C10" s="336"/>
      <c r="D10" s="336"/>
      <c r="E10" s="336"/>
      <c r="F10" s="337" t="s">
        <v>8</v>
      </c>
      <c r="G10" s="337" t="s">
        <v>8</v>
      </c>
      <c r="H10" s="337" t="s">
        <v>21</v>
      </c>
      <c r="I10" s="337" t="s">
        <v>21</v>
      </c>
      <c r="J10" s="337" t="s">
        <v>8</v>
      </c>
      <c r="K10" s="337" t="s">
        <v>21</v>
      </c>
      <c r="L10" s="337" t="s">
        <v>21</v>
      </c>
      <c r="M10" s="337" t="s">
        <v>21</v>
      </c>
      <c r="N10" s="337" t="s">
        <v>8</v>
      </c>
      <c r="O10" s="337" t="s">
        <v>9</v>
      </c>
      <c r="P10" s="338" t="s">
        <v>8</v>
      </c>
      <c r="Q10" s="22"/>
      <c r="R10" s="22"/>
      <c r="S10" s="339"/>
      <c r="T10" s="339"/>
      <c r="U10" s="339"/>
      <c r="V10" s="339"/>
      <c r="W10" s="339"/>
      <c r="Y10" s="333"/>
      <c r="Z10" s="333"/>
      <c r="AA10" s="333"/>
      <c r="AB10" s="333"/>
      <c r="AC10" s="333"/>
      <c r="AD10" s="4"/>
    </row>
    <row r="11" spans="1:30" ht="15.75" x14ac:dyDescent="0.25">
      <c r="A11" s="529" t="s">
        <v>332</v>
      </c>
      <c r="B11" s="530"/>
      <c r="C11" s="530"/>
      <c r="D11" s="530"/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0"/>
      <c r="R11" s="530"/>
      <c r="S11" s="530"/>
      <c r="T11" s="530"/>
      <c r="U11" s="530"/>
      <c r="V11" s="530"/>
      <c r="W11" s="530"/>
      <c r="X11" s="531"/>
      <c r="Y11" s="333"/>
      <c r="Z11" s="333"/>
      <c r="AA11" s="333"/>
      <c r="AB11" s="333"/>
      <c r="AC11" s="333"/>
    </row>
    <row r="12" spans="1:30" s="463" customFormat="1" ht="68.25" customHeight="1" x14ac:dyDescent="0.25">
      <c r="A12" s="458"/>
      <c r="B12" s="460"/>
      <c r="C12" s="451"/>
      <c r="D12" s="451"/>
      <c r="E12" s="451"/>
      <c r="F12" s="423"/>
      <c r="G12" s="429"/>
      <c r="H12" s="424"/>
      <c r="I12" s="424"/>
      <c r="J12" s="157"/>
      <c r="K12" s="157"/>
      <c r="L12" s="157"/>
      <c r="M12" s="451"/>
      <c r="N12" s="157"/>
      <c r="O12" s="461"/>
      <c r="P12" s="451"/>
      <c r="Q12" s="451"/>
      <c r="R12" s="451"/>
      <c r="S12" s="526"/>
      <c r="T12" s="526"/>
      <c r="U12" s="526"/>
      <c r="V12" s="425"/>
      <c r="W12" s="425"/>
      <c r="X12" s="526"/>
      <c r="Y12" s="462"/>
      <c r="Z12" s="462"/>
      <c r="AA12" s="462"/>
      <c r="AB12" s="462"/>
      <c r="AC12" s="462"/>
    </row>
    <row r="13" spans="1:30" s="463" customFormat="1" x14ac:dyDescent="0.25">
      <c r="A13" s="453"/>
      <c r="B13" s="428"/>
      <c r="C13" s="451"/>
      <c r="D13" s="451"/>
      <c r="E13" s="451"/>
      <c r="F13" s="432"/>
      <c r="G13" s="426"/>
      <c r="H13" s="424"/>
      <c r="I13" s="424"/>
      <c r="J13" s="157"/>
      <c r="K13" s="157"/>
      <c r="L13" s="157"/>
      <c r="M13" s="451"/>
      <c r="N13" s="157"/>
      <c r="O13" s="461"/>
      <c r="P13" s="464"/>
      <c r="Q13" s="464"/>
      <c r="R13" s="464"/>
      <c r="S13" s="526"/>
      <c r="T13" s="526"/>
      <c r="U13" s="526"/>
      <c r="V13" s="425"/>
      <c r="W13" s="425"/>
      <c r="X13" s="526"/>
      <c r="Y13" s="462"/>
      <c r="Z13" s="462"/>
      <c r="AA13" s="462"/>
      <c r="AB13" s="462"/>
      <c r="AC13" s="462"/>
    </row>
    <row r="14" spans="1:30" s="463" customFormat="1" x14ac:dyDescent="0.25">
      <c r="A14" s="453"/>
      <c r="B14" s="428"/>
      <c r="C14" s="451"/>
      <c r="D14" s="451"/>
      <c r="E14" s="451"/>
      <c r="F14" s="432"/>
      <c r="G14" s="426"/>
      <c r="H14" s="424"/>
      <c r="I14" s="424"/>
      <c r="J14" s="157"/>
      <c r="K14" s="157"/>
      <c r="L14" s="157"/>
      <c r="M14" s="157"/>
      <c r="N14" s="157"/>
      <c r="O14" s="461"/>
      <c r="P14" s="465"/>
      <c r="Q14" s="465"/>
      <c r="R14" s="465"/>
      <c r="S14" s="526"/>
      <c r="T14" s="526"/>
      <c r="U14" s="526"/>
      <c r="V14" s="425"/>
      <c r="W14" s="425"/>
      <c r="X14" s="526"/>
      <c r="Y14" s="462"/>
      <c r="Z14" s="462"/>
      <c r="AA14" s="462"/>
      <c r="AB14" s="462"/>
      <c r="AC14" s="462"/>
    </row>
    <row r="15" spans="1:30" s="463" customFormat="1" x14ac:dyDescent="0.25">
      <c r="A15" s="466"/>
      <c r="B15" s="467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25"/>
      <c r="T15" s="425"/>
      <c r="U15" s="425"/>
      <c r="V15" s="425"/>
      <c r="W15" s="425"/>
      <c r="X15" s="468"/>
      <c r="Y15" s="462"/>
      <c r="Z15" s="462"/>
      <c r="AA15" s="462"/>
      <c r="AB15" s="462"/>
      <c r="AC15" s="462"/>
    </row>
    <row r="16" spans="1:30" s="463" customFormat="1" ht="14.25" customHeight="1" x14ac:dyDescent="0.25">
      <c r="A16" s="427"/>
      <c r="B16" s="428"/>
      <c r="C16" s="469"/>
      <c r="E16" s="469"/>
      <c r="F16" s="423"/>
      <c r="G16" s="429"/>
      <c r="H16" s="424"/>
      <c r="I16" s="424"/>
      <c r="J16" s="157"/>
      <c r="K16" s="157"/>
      <c r="L16" s="157"/>
      <c r="M16" s="451"/>
      <c r="N16" s="157"/>
      <c r="O16" s="461"/>
      <c r="P16" s="451"/>
      <c r="Q16" s="451"/>
      <c r="R16" s="451"/>
      <c r="S16" s="526"/>
      <c r="T16" s="526"/>
      <c r="U16" s="526"/>
      <c r="V16" s="425"/>
      <c r="W16" s="425"/>
      <c r="X16" s="430"/>
      <c r="Y16" s="462"/>
      <c r="Z16" s="462"/>
      <c r="AA16" s="462"/>
      <c r="AB16" s="462"/>
      <c r="AC16" s="462"/>
    </row>
    <row r="17" spans="1:29" s="463" customFormat="1" x14ac:dyDescent="0.25">
      <c r="A17" s="431"/>
      <c r="B17" s="428"/>
      <c r="C17" s="469"/>
      <c r="D17" s="428"/>
      <c r="E17" s="469"/>
      <c r="F17" s="432"/>
      <c r="G17" s="426"/>
      <c r="H17" s="424"/>
      <c r="I17" s="424"/>
      <c r="J17" s="157"/>
      <c r="K17" s="157"/>
      <c r="L17" s="157"/>
      <c r="M17" s="451"/>
      <c r="N17" s="157"/>
      <c r="O17" s="461"/>
      <c r="P17" s="464"/>
      <c r="Q17" s="464"/>
      <c r="R17" s="464"/>
      <c r="S17" s="526"/>
      <c r="T17" s="526"/>
      <c r="U17" s="526"/>
      <c r="V17" s="425"/>
      <c r="W17" s="425"/>
      <c r="X17" s="430"/>
      <c r="Y17" s="462"/>
      <c r="Z17" s="462"/>
      <c r="AA17" s="462"/>
      <c r="AB17" s="462"/>
      <c r="AC17" s="462"/>
    </row>
    <row r="18" spans="1:29" s="463" customFormat="1" x14ac:dyDescent="0.25">
      <c r="A18" s="431"/>
      <c r="B18" s="428"/>
      <c r="C18" s="469"/>
      <c r="D18" s="469"/>
      <c r="E18" s="469"/>
      <c r="F18" s="432"/>
      <c r="G18" s="426"/>
      <c r="H18" s="424"/>
      <c r="I18" s="424"/>
      <c r="J18" s="157"/>
      <c r="K18" s="157"/>
      <c r="L18" s="157"/>
      <c r="M18" s="157"/>
      <c r="N18" s="157"/>
      <c r="O18" s="461"/>
      <c r="P18" s="464"/>
      <c r="Q18" s="464"/>
      <c r="R18" s="464"/>
      <c r="S18" s="526"/>
      <c r="T18" s="526"/>
      <c r="U18" s="526"/>
      <c r="V18" s="425"/>
      <c r="W18" s="425"/>
      <c r="X18" s="430"/>
      <c r="Y18" s="462"/>
      <c r="Z18" s="462"/>
      <c r="AA18" s="462"/>
      <c r="AB18" s="462"/>
      <c r="AC18" s="462"/>
    </row>
    <row r="19" spans="1:29" s="463" customFormat="1" x14ac:dyDescent="0.25">
      <c r="A19" s="453"/>
      <c r="B19" s="428"/>
      <c r="C19" s="469"/>
      <c r="D19" s="469"/>
      <c r="E19" s="469"/>
      <c r="F19" s="432"/>
      <c r="G19" s="157"/>
      <c r="H19" s="157"/>
      <c r="I19" s="157"/>
      <c r="J19" s="157"/>
      <c r="K19" s="157"/>
      <c r="L19" s="157"/>
      <c r="M19" s="157"/>
      <c r="N19" s="157"/>
      <c r="O19" s="461"/>
      <c r="P19" s="464"/>
      <c r="Q19" s="464"/>
      <c r="R19" s="464"/>
      <c r="S19" s="425"/>
      <c r="T19" s="425"/>
      <c r="U19" s="425"/>
      <c r="V19" s="425"/>
      <c r="W19" s="425"/>
      <c r="X19" s="157"/>
      <c r="Y19" s="462"/>
      <c r="Z19" s="462"/>
      <c r="AA19" s="462"/>
      <c r="AB19" s="462"/>
      <c r="AC19" s="462"/>
    </row>
    <row r="20" spans="1:29" s="463" customFormat="1" ht="14.25" customHeight="1" x14ac:dyDescent="0.25">
      <c r="A20" s="433"/>
      <c r="B20" s="434"/>
      <c r="C20" s="469"/>
      <c r="E20" s="469"/>
      <c r="F20" s="423"/>
      <c r="G20" s="429"/>
      <c r="H20" s="424"/>
      <c r="I20" s="424"/>
      <c r="J20" s="157"/>
      <c r="K20" s="157"/>
      <c r="L20" s="157"/>
      <c r="M20" s="451"/>
      <c r="N20" s="157"/>
      <c r="O20" s="461"/>
      <c r="P20" s="451"/>
      <c r="Q20" s="451"/>
      <c r="R20" s="451"/>
      <c r="S20" s="526"/>
      <c r="T20" s="526"/>
      <c r="U20" s="526"/>
      <c r="V20" s="425"/>
      <c r="W20" s="425"/>
      <c r="X20" s="430"/>
      <c r="Y20" s="462"/>
      <c r="Z20" s="462"/>
      <c r="AA20" s="462"/>
      <c r="AB20" s="462"/>
      <c r="AC20" s="462"/>
    </row>
    <row r="21" spans="1:29" s="463" customFormat="1" x14ac:dyDescent="0.25">
      <c r="A21" s="431"/>
      <c r="B21" s="428"/>
      <c r="C21" s="469"/>
      <c r="D21" s="434"/>
      <c r="E21" s="469"/>
      <c r="F21" s="432"/>
      <c r="G21" s="426"/>
      <c r="H21" s="424"/>
      <c r="I21" s="424"/>
      <c r="J21" s="157"/>
      <c r="K21" s="157"/>
      <c r="L21" s="157"/>
      <c r="M21" s="451"/>
      <c r="N21" s="157"/>
      <c r="O21" s="461"/>
      <c r="P21" s="464"/>
      <c r="Q21" s="464"/>
      <c r="R21" s="464"/>
      <c r="S21" s="526"/>
      <c r="T21" s="526"/>
      <c r="U21" s="526"/>
      <c r="V21" s="425"/>
      <c r="W21" s="425"/>
      <c r="X21" s="430"/>
      <c r="Y21" s="462"/>
      <c r="Z21" s="462"/>
      <c r="AA21" s="462"/>
      <c r="AB21" s="462"/>
      <c r="AC21" s="462"/>
    </row>
    <row r="22" spans="1:29" s="463" customFormat="1" x14ac:dyDescent="0.25">
      <c r="A22" s="431"/>
      <c r="B22" s="428"/>
      <c r="C22" s="469"/>
      <c r="D22" s="469"/>
      <c r="E22" s="469"/>
      <c r="F22" s="432"/>
      <c r="G22" s="426"/>
      <c r="H22" s="424"/>
      <c r="I22" s="424"/>
      <c r="J22" s="157"/>
      <c r="K22" s="157"/>
      <c r="L22" s="157"/>
      <c r="M22" s="157"/>
      <c r="N22" s="157"/>
      <c r="O22" s="461"/>
      <c r="P22" s="464"/>
      <c r="Q22" s="464"/>
      <c r="R22" s="464"/>
      <c r="S22" s="526"/>
      <c r="T22" s="526"/>
      <c r="U22" s="526"/>
      <c r="V22" s="425"/>
      <c r="W22" s="425"/>
      <c r="X22" s="430"/>
      <c r="Y22" s="462"/>
      <c r="Z22" s="462"/>
      <c r="AA22" s="462"/>
      <c r="AB22" s="462"/>
      <c r="AC22" s="462"/>
    </row>
    <row r="23" spans="1:29" s="463" customFormat="1" x14ac:dyDescent="0.25">
      <c r="A23" s="453"/>
      <c r="B23" s="428"/>
      <c r="C23" s="470"/>
      <c r="D23" s="470"/>
      <c r="E23" s="470"/>
      <c r="F23" s="432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471"/>
      <c r="T23" s="471"/>
      <c r="U23" s="471"/>
      <c r="V23" s="471"/>
      <c r="W23" s="471"/>
      <c r="X23" s="470"/>
      <c r="Y23" s="462"/>
      <c r="Z23" s="462"/>
      <c r="AA23" s="462"/>
      <c r="AB23" s="462"/>
      <c r="AC23" s="462"/>
    </row>
    <row r="24" spans="1:29" s="463" customFormat="1" ht="14.25" customHeight="1" x14ac:dyDescent="0.25">
      <c r="A24" s="435"/>
      <c r="B24" s="434"/>
      <c r="C24" s="451"/>
      <c r="D24" s="451"/>
      <c r="E24" s="451"/>
      <c r="F24" s="423"/>
      <c r="G24" s="429"/>
      <c r="H24" s="424"/>
      <c r="I24" s="424"/>
      <c r="J24" s="157"/>
      <c r="K24" s="157"/>
      <c r="L24" s="157"/>
      <c r="M24" s="451"/>
      <c r="N24" s="157"/>
      <c r="O24" s="461"/>
      <c r="P24" s="451"/>
      <c r="Q24" s="451"/>
      <c r="R24" s="451"/>
      <c r="S24" s="526"/>
      <c r="T24" s="526"/>
      <c r="U24" s="526"/>
      <c r="V24" s="425"/>
      <c r="W24" s="425"/>
      <c r="X24" s="430"/>
      <c r="Y24" s="462"/>
      <c r="Z24" s="462"/>
      <c r="AA24" s="462"/>
      <c r="AB24" s="462"/>
      <c r="AC24" s="462"/>
    </row>
    <row r="25" spans="1:29" s="463" customFormat="1" x14ac:dyDescent="0.25">
      <c r="A25" s="431"/>
      <c r="B25" s="428"/>
      <c r="C25" s="451"/>
      <c r="D25" s="451"/>
      <c r="E25" s="451"/>
      <c r="F25" s="432"/>
      <c r="G25" s="426"/>
      <c r="H25" s="424"/>
      <c r="I25" s="424"/>
      <c r="J25" s="157"/>
      <c r="K25" s="157"/>
      <c r="L25" s="157"/>
      <c r="M25" s="451"/>
      <c r="N25" s="157"/>
      <c r="O25" s="461"/>
      <c r="P25" s="464"/>
      <c r="Q25" s="464"/>
      <c r="R25" s="464"/>
      <c r="S25" s="526"/>
      <c r="T25" s="526"/>
      <c r="U25" s="526"/>
      <c r="V25" s="425"/>
      <c r="W25" s="425"/>
      <c r="X25" s="430"/>
      <c r="Y25" s="462"/>
      <c r="Z25" s="462"/>
      <c r="AA25" s="462"/>
      <c r="AB25" s="462"/>
      <c r="AC25" s="462"/>
    </row>
    <row r="26" spans="1:29" s="463" customFormat="1" x14ac:dyDescent="0.25">
      <c r="A26" s="431"/>
      <c r="B26" s="428"/>
      <c r="C26" s="451"/>
      <c r="D26" s="451"/>
      <c r="E26" s="451"/>
      <c r="F26" s="432"/>
      <c r="G26" s="426"/>
      <c r="H26" s="424"/>
      <c r="I26" s="424"/>
      <c r="J26" s="157"/>
      <c r="K26" s="157"/>
      <c r="L26" s="157"/>
      <c r="M26" s="157"/>
      <c r="N26" s="157"/>
      <c r="O26" s="461"/>
      <c r="P26" s="464"/>
      <c r="Q26" s="464"/>
      <c r="R26" s="464"/>
      <c r="S26" s="526"/>
      <c r="T26" s="526"/>
      <c r="U26" s="526"/>
      <c r="V26" s="425"/>
      <c r="W26" s="425"/>
      <c r="X26" s="430"/>
      <c r="Y26" s="462"/>
      <c r="Z26" s="462"/>
      <c r="AA26" s="462"/>
      <c r="AB26" s="462"/>
      <c r="AC26" s="462"/>
    </row>
    <row r="27" spans="1:29" s="463" customFormat="1" x14ac:dyDescent="0.25">
      <c r="A27" s="453"/>
      <c r="B27" s="428"/>
      <c r="C27" s="468"/>
      <c r="D27" s="468"/>
      <c r="E27" s="468"/>
      <c r="F27" s="432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72"/>
      <c r="T27" s="472"/>
      <c r="U27" s="472"/>
      <c r="V27" s="472"/>
      <c r="W27" s="472"/>
      <c r="X27" s="468"/>
      <c r="Y27" s="462"/>
      <c r="Z27" s="462"/>
      <c r="AA27" s="462"/>
      <c r="AB27" s="462"/>
      <c r="AC27" s="462"/>
    </row>
    <row r="28" spans="1:29" s="463" customFormat="1" x14ac:dyDescent="0.25">
      <c r="A28" s="435"/>
      <c r="B28" s="434"/>
      <c r="C28" s="469"/>
      <c r="E28" s="469"/>
      <c r="F28" s="423"/>
      <c r="G28" s="429"/>
      <c r="H28" s="424"/>
      <c r="I28" s="424"/>
      <c r="J28" s="157"/>
      <c r="K28" s="157"/>
      <c r="L28" s="157"/>
      <c r="M28" s="451"/>
      <c r="N28" s="157"/>
      <c r="O28" s="461"/>
      <c r="P28" s="451"/>
      <c r="Q28" s="451"/>
      <c r="R28" s="451"/>
      <c r="S28" s="526"/>
      <c r="T28" s="526"/>
      <c r="U28" s="526"/>
      <c r="V28" s="425"/>
      <c r="W28" s="425"/>
      <c r="X28" s="526"/>
      <c r="Y28" s="462"/>
      <c r="Z28" s="462"/>
      <c r="AA28" s="462"/>
      <c r="AB28" s="462"/>
      <c r="AC28" s="462"/>
    </row>
    <row r="29" spans="1:29" s="463" customFormat="1" x14ac:dyDescent="0.25">
      <c r="A29" s="431"/>
      <c r="B29" s="428"/>
      <c r="C29" s="469"/>
      <c r="D29" s="469"/>
      <c r="E29" s="469"/>
      <c r="F29" s="432"/>
      <c r="G29" s="426"/>
      <c r="H29" s="424"/>
      <c r="I29" s="424"/>
      <c r="J29" s="157"/>
      <c r="K29" s="157"/>
      <c r="L29" s="157"/>
      <c r="M29" s="451"/>
      <c r="N29" s="157"/>
      <c r="O29" s="461"/>
      <c r="P29" s="451"/>
      <c r="Q29" s="451"/>
      <c r="R29" s="451"/>
      <c r="S29" s="526"/>
      <c r="T29" s="526"/>
      <c r="U29" s="526"/>
      <c r="V29" s="425"/>
      <c r="W29" s="425"/>
      <c r="X29" s="526"/>
      <c r="Y29" s="462"/>
      <c r="Z29" s="462"/>
      <c r="AA29" s="462"/>
      <c r="AB29" s="462"/>
      <c r="AC29" s="462"/>
    </row>
    <row r="30" spans="1:29" s="463" customFormat="1" x14ac:dyDescent="0.25">
      <c r="A30" s="431"/>
      <c r="B30" s="428"/>
      <c r="C30" s="469"/>
      <c r="D30" s="469"/>
      <c r="E30" s="469"/>
      <c r="F30" s="432"/>
      <c r="G30" s="426"/>
      <c r="H30" s="424"/>
      <c r="I30" s="424"/>
      <c r="J30" s="157"/>
      <c r="K30" s="157"/>
      <c r="L30" s="157"/>
      <c r="M30" s="157"/>
      <c r="N30" s="157"/>
      <c r="O30" s="461"/>
      <c r="P30" s="464"/>
      <c r="Q30" s="464"/>
      <c r="R30" s="464"/>
      <c r="S30" s="526"/>
      <c r="T30" s="526"/>
      <c r="U30" s="526"/>
      <c r="V30" s="425"/>
      <c r="W30" s="425"/>
      <c r="X30" s="526"/>
      <c r="Y30" s="462"/>
      <c r="Z30" s="462"/>
      <c r="AA30" s="462"/>
      <c r="AB30" s="462"/>
      <c r="AC30" s="462"/>
    </row>
    <row r="31" spans="1:29" s="463" customFormat="1" x14ac:dyDescent="0.25">
      <c r="A31" s="453"/>
      <c r="B31" s="428"/>
      <c r="C31" s="451"/>
      <c r="D31" s="451"/>
      <c r="E31" s="451"/>
      <c r="F31" s="432"/>
      <c r="G31" s="451"/>
      <c r="H31" s="6"/>
      <c r="I31" s="6"/>
      <c r="J31" s="6"/>
      <c r="K31" s="6"/>
      <c r="L31" s="6"/>
      <c r="M31" s="451"/>
      <c r="N31" s="6"/>
      <c r="O31" s="451"/>
      <c r="P31" s="451"/>
      <c r="Q31" s="451"/>
      <c r="R31" s="451"/>
      <c r="S31" s="412"/>
      <c r="T31" s="412"/>
      <c r="U31" s="412"/>
      <c r="V31" s="412"/>
      <c r="W31" s="412"/>
      <c r="X31" s="451"/>
    </row>
    <row r="32" spans="1:29" s="463" customFormat="1" ht="14.25" customHeight="1" x14ac:dyDescent="0.25">
      <c r="A32" s="435"/>
      <c r="B32" s="434"/>
      <c r="C32" s="451"/>
      <c r="D32" s="451"/>
      <c r="E32" s="451"/>
      <c r="F32" s="423"/>
      <c r="G32" s="429"/>
      <c r="H32" s="6"/>
      <c r="I32" s="6"/>
      <c r="J32" s="157"/>
      <c r="K32" s="6"/>
      <c r="L32" s="6"/>
      <c r="M32" s="451"/>
      <c r="N32" s="6"/>
      <c r="O32" s="451"/>
      <c r="P32" s="451"/>
      <c r="Q32" s="451"/>
      <c r="R32" s="451"/>
      <c r="S32" s="526"/>
      <c r="T32" s="526"/>
      <c r="U32" s="526"/>
      <c r="V32" s="412"/>
      <c r="W32" s="412"/>
      <c r="X32" s="451"/>
    </row>
    <row r="33" spans="1:24" s="463" customFormat="1" x14ac:dyDescent="0.25">
      <c r="A33" s="431"/>
      <c r="B33" s="428"/>
      <c r="C33" s="451"/>
      <c r="D33" s="451"/>
      <c r="E33" s="451"/>
      <c r="F33" s="432"/>
      <c r="G33" s="451"/>
      <c r="H33" s="6"/>
      <c r="I33" s="6"/>
      <c r="J33" s="6"/>
      <c r="K33" s="6"/>
      <c r="L33" s="6"/>
      <c r="M33" s="451"/>
      <c r="N33" s="157"/>
      <c r="O33" s="461"/>
      <c r="P33" s="464"/>
      <c r="Q33" s="464"/>
      <c r="R33" s="464"/>
      <c r="S33" s="526"/>
      <c r="T33" s="526"/>
      <c r="U33" s="526"/>
      <c r="V33" s="412"/>
      <c r="W33" s="412"/>
      <c r="X33" s="451"/>
    </row>
    <row r="34" spans="1:24" s="463" customFormat="1" x14ac:dyDescent="0.25">
      <c r="A34" s="431"/>
      <c r="B34" s="428"/>
      <c r="C34" s="451"/>
      <c r="D34" s="451"/>
      <c r="E34" s="451"/>
      <c r="F34" s="432"/>
      <c r="G34" s="451"/>
      <c r="H34" s="6"/>
      <c r="I34" s="6"/>
      <c r="J34" s="6"/>
      <c r="K34" s="6"/>
      <c r="L34" s="6"/>
      <c r="M34" s="451"/>
      <c r="N34" s="157"/>
      <c r="O34" s="461"/>
      <c r="P34" s="451"/>
      <c r="Q34" s="451"/>
      <c r="R34" s="451"/>
      <c r="S34" s="526"/>
      <c r="T34" s="526"/>
      <c r="U34" s="526"/>
      <c r="V34" s="412"/>
      <c r="W34" s="412"/>
      <c r="X34" s="451"/>
    </row>
    <row r="35" spans="1:24" s="463" customFormat="1" x14ac:dyDescent="0.25">
      <c r="A35" s="453"/>
      <c r="B35" s="428"/>
      <c r="C35" s="451"/>
      <c r="D35" s="451"/>
      <c r="E35" s="451"/>
      <c r="F35" s="432"/>
      <c r="G35" s="451"/>
      <c r="H35" s="6"/>
      <c r="I35" s="6"/>
      <c r="J35" s="6"/>
      <c r="K35" s="6"/>
      <c r="L35" s="6"/>
      <c r="M35" s="451"/>
      <c r="N35" s="6"/>
      <c r="O35" s="451"/>
      <c r="P35" s="451"/>
      <c r="Q35" s="451"/>
      <c r="R35" s="451"/>
      <c r="S35" s="412"/>
      <c r="T35" s="412"/>
      <c r="U35" s="412"/>
      <c r="V35" s="412"/>
      <c r="W35" s="412"/>
      <c r="X35" s="451"/>
    </row>
    <row r="36" spans="1:24" s="463" customFormat="1" x14ac:dyDescent="0.25">
      <c r="A36" s="435"/>
      <c r="B36" s="434"/>
      <c r="C36" s="451"/>
      <c r="D36" s="451"/>
      <c r="E36" s="451"/>
      <c r="F36" s="423"/>
      <c r="G36" s="429"/>
      <c r="H36" s="6"/>
      <c r="I36" s="6"/>
      <c r="J36" s="157"/>
      <c r="K36" s="6"/>
      <c r="L36" s="6"/>
      <c r="M36" s="451"/>
      <c r="N36" s="6"/>
      <c r="O36" s="451"/>
      <c r="P36" s="451"/>
      <c r="Q36" s="451"/>
      <c r="R36" s="451"/>
      <c r="S36" s="526"/>
      <c r="T36" s="526"/>
      <c r="U36" s="526"/>
      <c r="V36" s="412"/>
      <c r="W36" s="412"/>
      <c r="X36" s="451"/>
    </row>
    <row r="37" spans="1:24" s="463" customFormat="1" x14ac:dyDescent="0.25">
      <c r="A37" s="431"/>
      <c r="B37" s="428"/>
      <c r="C37" s="451"/>
      <c r="D37" s="451"/>
      <c r="E37" s="451"/>
      <c r="F37" s="432"/>
      <c r="G37" s="451"/>
      <c r="H37" s="6"/>
      <c r="I37" s="6"/>
      <c r="J37" s="6"/>
      <c r="K37" s="6"/>
      <c r="L37" s="6"/>
      <c r="M37" s="451"/>
      <c r="N37" s="157"/>
      <c r="O37" s="461"/>
      <c r="P37" s="464"/>
      <c r="Q37" s="464"/>
      <c r="R37" s="464"/>
      <c r="S37" s="526"/>
      <c r="T37" s="526"/>
      <c r="U37" s="526"/>
      <c r="V37" s="412"/>
      <c r="W37" s="412"/>
      <c r="X37" s="451"/>
    </row>
    <row r="38" spans="1:24" s="463" customFormat="1" x14ac:dyDescent="0.25">
      <c r="A38" s="431"/>
      <c r="B38" s="428"/>
      <c r="C38" s="451"/>
      <c r="D38" s="451"/>
      <c r="E38" s="451"/>
      <c r="F38" s="432"/>
      <c r="G38" s="451"/>
      <c r="H38" s="6"/>
      <c r="I38" s="6"/>
      <c r="J38" s="6"/>
      <c r="K38" s="6"/>
      <c r="L38" s="6"/>
      <c r="M38" s="451"/>
      <c r="N38" s="157"/>
      <c r="O38" s="461"/>
      <c r="P38" s="451"/>
      <c r="Q38" s="451"/>
      <c r="R38" s="451"/>
      <c r="S38" s="526"/>
      <c r="T38" s="526"/>
      <c r="U38" s="526"/>
      <c r="V38" s="412"/>
      <c r="W38" s="412"/>
      <c r="X38" s="451"/>
    </row>
    <row r="39" spans="1:24" s="463" customFormat="1" x14ac:dyDescent="0.25">
      <c r="A39" s="453"/>
      <c r="B39" s="428"/>
      <c r="C39" s="451"/>
      <c r="D39" s="451"/>
      <c r="E39" s="451"/>
      <c r="F39" s="432"/>
      <c r="G39" s="451"/>
      <c r="H39" s="6"/>
      <c r="I39" s="6"/>
      <c r="J39" s="6"/>
      <c r="K39" s="6"/>
      <c r="L39" s="6"/>
      <c r="M39" s="451"/>
      <c r="N39" s="6"/>
      <c r="O39" s="451"/>
      <c r="P39" s="451"/>
      <c r="Q39" s="451"/>
      <c r="R39" s="451"/>
      <c r="S39" s="412"/>
      <c r="T39" s="412"/>
      <c r="U39" s="412"/>
      <c r="V39" s="412"/>
      <c r="W39" s="412"/>
      <c r="X39" s="451"/>
    </row>
    <row r="40" spans="1:24" s="463" customFormat="1" ht="14.25" customHeight="1" x14ac:dyDescent="0.25">
      <c r="A40" s="435"/>
      <c r="B40" s="434"/>
      <c r="C40" s="451"/>
      <c r="D40" s="451"/>
      <c r="E40" s="451"/>
      <c r="F40" s="423"/>
      <c r="G40" s="429"/>
      <c r="H40" s="6"/>
      <c r="I40" s="6"/>
      <c r="J40" s="157"/>
      <c r="K40" s="6"/>
      <c r="L40" s="6"/>
      <c r="M40" s="451"/>
      <c r="N40" s="6"/>
      <c r="O40" s="451"/>
      <c r="P40" s="451"/>
      <c r="Q40" s="451"/>
      <c r="R40" s="451"/>
      <c r="S40" s="526"/>
      <c r="T40" s="526"/>
      <c r="U40" s="526"/>
      <c r="V40" s="412"/>
      <c r="W40" s="412"/>
      <c r="X40" s="451"/>
    </row>
    <row r="41" spans="1:24" s="463" customFormat="1" x14ac:dyDescent="0.25">
      <c r="A41" s="431"/>
      <c r="B41" s="428"/>
      <c r="C41" s="451"/>
      <c r="D41" s="451"/>
      <c r="E41" s="451"/>
      <c r="F41" s="432"/>
      <c r="G41" s="451"/>
      <c r="H41" s="6"/>
      <c r="I41" s="6"/>
      <c r="J41" s="6"/>
      <c r="K41" s="6"/>
      <c r="L41" s="6"/>
      <c r="M41" s="451"/>
      <c r="N41" s="157"/>
      <c r="O41" s="461"/>
      <c r="P41" s="451"/>
      <c r="Q41" s="451"/>
      <c r="R41" s="451"/>
      <c r="S41" s="526"/>
      <c r="T41" s="526"/>
      <c r="U41" s="526"/>
      <c r="V41" s="412"/>
      <c r="W41" s="412"/>
      <c r="X41" s="451"/>
    </row>
    <row r="42" spans="1:24" s="463" customFormat="1" x14ac:dyDescent="0.25">
      <c r="A42" s="431"/>
      <c r="B42" s="428"/>
      <c r="C42" s="451"/>
      <c r="D42" s="451"/>
      <c r="E42" s="451"/>
      <c r="F42" s="432"/>
      <c r="G42" s="451"/>
      <c r="H42" s="6"/>
      <c r="I42" s="6"/>
      <c r="J42" s="6"/>
      <c r="K42" s="6"/>
      <c r="L42" s="6"/>
      <c r="M42" s="451"/>
      <c r="N42" s="157"/>
      <c r="O42" s="461"/>
      <c r="P42" s="464"/>
      <c r="Q42" s="464"/>
      <c r="R42" s="464"/>
      <c r="S42" s="526"/>
      <c r="T42" s="526"/>
      <c r="U42" s="526"/>
      <c r="V42" s="412"/>
      <c r="W42" s="412"/>
      <c r="X42" s="451"/>
    </row>
    <row r="43" spans="1:24" s="463" customFormat="1" x14ac:dyDescent="0.25">
      <c r="A43" s="453"/>
      <c r="B43" s="428"/>
      <c r="C43" s="451"/>
      <c r="D43" s="451"/>
      <c r="E43" s="451"/>
      <c r="F43" s="432"/>
      <c r="G43" s="451"/>
      <c r="H43" s="6"/>
      <c r="I43" s="6"/>
      <c r="J43" s="6"/>
      <c r="K43" s="6"/>
      <c r="L43" s="6"/>
      <c r="M43" s="451"/>
      <c r="N43" s="6"/>
      <c r="O43" s="451"/>
      <c r="P43" s="451"/>
      <c r="Q43" s="451"/>
      <c r="R43" s="451"/>
      <c r="S43" s="412"/>
      <c r="T43" s="412"/>
      <c r="U43" s="412"/>
      <c r="V43" s="412"/>
      <c r="W43" s="412"/>
      <c r="X43" s="451"/>
    </row>
    <row r="44" spans="1:24" s="463" customFormat="1" x14ac:dyDescent="0.25">
      <c r="A44" s="525"/>
      <c r="B44" s="525"/>
      <c r="C44" s="525"/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  <c r="X44" s="525"/>
    </row>
    <row r="45" spans="1:24" s="463" customFormat="1" ht="14.25" customHeight="1" x14ac:dyDescent="0.25">
      <c r="A45" s="436"/>
      <c r="B45" s="434"/>
      <c r="C45" s="451"/>
      <c r="D45" s="451"/>
      <c r="E45" s="451"/>
      <c r="F45" s="423"/>
      <c r="G45" s="429"/>
      <c r="H45" s="6"/>
      <c r="I45" s="6"/>
      <c r="J45" s="157"/>
      <c r="K45" s="6"/>
      <c r="L45" s="6"/>
      <c r="M45" s="451"/>
      <c r="N45" s="6"/>
      <c r="O45" s="451"/>
      <c r="P45" s="451"/>
      <c r="Q45" s="451"/>
      <c r="R45" s="451"/>
      <c r="S45" s="526"/>
      <c r="T45" s="526"/>
      <c r="U45" s="526"/>
      <c r="V45" s="412"/>
      <c r="W45" s="412"/>
      <c r="X45" s="451"/>
    </row>
    <row r="46" spans="1:24" s="463" customFormat="1" x14ac:dyDescent="0.25">
      <c r="A46" s="437"/>
      <c r="B46" s="438"/>
      <c r="C46" s="451"/>
      <c r="D46" s="451"/>
      <c r="E46" s="451"/>
      <c r="F46" s="439"/>
      <c r="G46" s="451"/>
      <c r="H46" s="6"/>
      <c r="I46" s="6"/>
      <c r="J46" s="6"/>
      <c r="K46" s="6"/>
      <c r="L46" s="6"/>
      <c r="M46" s="451"/>
      <c r="N46" s="157"/>
      <c r="O46" s="461"/>
      <c r="P46" s="451"/>
      <c r="Q46" s="451"/>
      <c r="R46" s="451"/>
      <c r="S46" s="526"/>
      <c r="T46" s="526"/>
      <c r="U46" s="526"/>
      <c r="V46" s="412"/>
      <c r="W46" s="412"/>
      <c r="X46" s="451"/>
    </row>
    <row r="47" spans="1:24" s="463" customFormat="1" x14ac:dyDescent="0.25">
      <c r="A47" s="437"/>
      <c r="B47" s="440"/>
      <c r="C47" s="451"/>
      <c r="D47" s="451"/>
      <c r="E47" s="451"/>
      <c r="F47" s="441"/>
      <c r="G47" s="451"/>
      <c r="H47" s="6"/>
      <c r="I47" s="6"/>
      <c r="J47" s="6"/>
      <c r="K47" s="6"/>
      <c r="L47" s="6"/>
      <c r="M47" s="451"/>
      <c r="N47" s="157"/>
      <c r="O47" s="461"/>
      <c r="P47" s="464"/>
      <c r="Q47" s="464"/>
      <c r="R47" s="464"/>
      <c r="S47" s="526"/>
      <c r="T47" s="526"/>
      <c r="U47" s="526"/>
      <c r="V47" s="412"/>
      <c r="W47" s="412"/>
      <c r="X47" s="451"/>
    </row>
    <row r="48" spans="1:24" s="463" customFormat="1" x14ac:dyDescent="0.25">
      <c r="A48" s="453"/>
      <c r="B48" s="428"/>
      <c r="C48" s="451"/>
      <c r="D48" s="451"/>
      <c r="E48" s="451"/>
      <c r="F48" s="432"/>
      <c r="G48" s="451"/>
      <c r="H48" s="6"/>
      <c r="I48" s="6"/>
      <c r="J48" s="6"/>
      <c r="K48" s="6"/>
      <c r="L48" s="6"/>
      <c r="M48" s="451"/>
      <c r="N48" s="6"/>
      <c r="O48" s="451"/>
      <c r="P48" s="451"/>
      <c r="Q48" s="451"/>
      <c r="R48" s="451"/>
      <c r="S48" s="412"/>
      <c r="T48" s="412"/>
      <c r="U48" s="412"/>
      <c r="V48" s="412"/>
      <c r="W48" s="412"/>
      <c r="X48" s="451"/>
    </row>
    <row r="49" spans="1:24" s="463" customFormat="1" ht="14.25" customHeight="1" x14ac:dyDescent="0.25">
      <c r="A49" s="436"/>
      <c r="B49" s="434"/>
      <c r="C49" s="451"/>
      <c r="D49" s="451"/>
      <c r="E49" s="451"/>
      <c r="F49" s="423"/>
      <c r="G49" s="429"/>
      <c r="H49" s="6"/>
      <c r="I49" s="6"/>
      <c r="J49" s="157"/>
      <c r="K49" s="6"/>
      <c r="L49" s="6"/>
      <c r="M49" s="451"/>
      <c r="N49" s="6"/>
      <c r="O49" s="451"/>
      <c r="P49" s="451"/>
      <c r="Q49" s="451"/>
      <c r="R49" s="451"/>
      <c r="S49" s="526"/>
      <c r="T49" s="526"/>
      <c r="U49" s="526"/>
      <c r="V49" s="412"/>
      <c r="W49" s="412"/>
      <c r="X49" s="451"/>
    </row>
    <row r="50" spans="1:24" s="463" customFormat="1" x14ac:dyDescent="0.25">
      <c r="A50" s="437"/>
      <c r="B50" s="438"/>
      <c r="C50" s="451"/>
      <c r="D50" s="451"/>
      <c r="E50" s="451"/>
      <c r="F50" s="439"/>
      <c r="G50" s="451"/>
      <c r="H50" s="6"/>
      <c r="I50" s="6"/>
      <c r="J50" s="6"/>
      <c r="K50" s="6"/>
      <c r="L50" s="6"/>
      <c r="M50" s="451"/>
      <c r="N50" s="157"/>
      <c r="O50" s="461"/>
      <c r="P50" s="464"/>
      <c r="Q50" s="464"/>
      <c r="R50" s="464"/>
      <c r="S50" s="526"/>
      <c r="T50" s="526"/>
      <c r="U50" s="526"/>
      <c r="V50" s="412"/>
      <c r="W50" s="412"/>
      <c r="X50" s="451"/>
    </row>
    <row r="51" spans="1:24" s="463" customFormat="1" x14ac:dyDescent="0.25">
      <c r="A51" s="437"/>
      <c r="B51" s="440"/>
      <c r="C51" s="451"/>
      <c r="D51" s="451"/>
      <c r="E51" s="451"/>
      <c r="F51" s="441"/>
      <c r="G51" s="451"/>
      <c r="H51" s="6"/>
      <c r="I51" s="6"/>
      <c r="J51" s="6"/>
      <c r="K51" s="6"/>
      <c r="L51" s="6"/>
      <c r="M51" s="451"/>
      <c r="N51" s="157"/>
      <c r="O51" s="461"/>
      <c r="P51" s="451"/>
      <c r="Q51" s="451"/>
      <c r="R51" s="451"/>
      <c r="S51" s="526"/>
      <c r="T51" s="526"/>
      <c r="U51" s="526"/>
      <c r="V51" s="412"/>
      <c r="W51" s="412"/>
      <c r="X51" s="451"/>
    </row>
    <row r="52" spans="1:24" s="463" customFormat="1" x14ac:dyDescent="0.25">
      <c r="A52" s="453"/>
      <c r="B52" s="428"/>
      <c r="C52" s="451"/>
      <c r="D52" s="451"/>
      <c r="E52" s="451"/>
      <c r="F52" s="432"/>
      <c r="G52" s="451"/>
      <c r="H52" s="6"/>
      <c r="I52" s="6"/>
      <c r="J52" s="6"/>
      <c r="K52" s="6"/>
      <c r="L52" s="6"/>
      <c r="M52" s="451"/>
      <c r="N52" s="6"/>
      <c r="O52" s="451"/>
      <c r="P52" s="451"/>
      <c r="Q52" s="451"/>
      <c r="R52" s="451"/>
      <c r="S52" s="412"/>
      <c r="T52" s="412"/>
      <c r="U52" s="412"/>
      <c r="V52" s="412"/>
      <c r="W52" s="412"/>
      <c r="X52" s="451"/>
    </row>
    <row r="53" spans="1:24" s="463" customFormat="1" ht="14.25" customHeight="1" x14ac:dyDescent="0.25">
      <c r="A53" s="436"/>
      <c r="B53" s="434"/>
      <c r="C53" s="451"/>
      <c r="D53" s="451"/>
      <c r="E53" s="451"/>
      <c r="F53" s="423"/>
      <c r="G53" s="429"/>
      <c r="H53" s="6"/>
      <c r="I53" s="6"/>
      <c r="J53" s="157"/>
      <c r="K53" s="6"/>
      <c r="L53" s="6"/>
      <c r="M53" s="451"/>
      <c r="N53" s="6"/>
      <c r="O53" s="451"/>
      <c r="P53" s="451"/>
      <c r="Q53" s="451"/>
      <c r="R53" s="451"/>
      <c r="S53" s="526"/>
      <c r="T53" s="526"/>
      <c r="U53" s="526"/>
      <c r="V53" s="412"/>
      <c r="W53" s="412"/>
      <c r="X53" s="451"/>
    </row>
    <row r="54" spans="1:24" s="463" customFormat="1" x14ac:dyDescent="0.25">
      <c r="A54" s="437"/>
      <c r="B54" s="438"/>
      <c r="C54" s="451"/>
      <c r="D54" s="451"/>
      <c r="E54" s="451"/>
      <c r="F54" s="439"/>
      <c r="G54" s="451"/>
      <c r="H54" s="6"/>
      <c r="I54" s="6"/>
      <c r="J54" s="6"/>
      <c r="K54" s="6"/>
      <c r="L54" s="6"/>
      <c r="M54" s="451"/>
      <c r="N54" s="157"/>
      <c r="O54" s="461"/>
      <c r="P54" s="464"/>
      <c r="Q54" s="464"/>
      <c r="R54" s="464"/>
      <c r="S54" s="526"/>
      <c r="T54" s="526"/>
      <c r="U54" s="526"/>
      <c r="V54" s="412"/>
      <c r="W54" s="412"/>
      <c r="X54" s="451"/>
    </row>
    <row r="55" spans="1:24" s="463" customFormat="1" x14ac:dyDescent="0.25">
      <c r="A55" s="437"/>
      <c r="B55" s="440"/>
      <c r="C55" s="451"/>
      <c r="D55" s="451"/>
      <c r="E55" s="451"/>
      <c r="F55" s="441"/>
      <c r="G55" s="451"/>
      <c r="H55" s="6"/>
      <c r="I55" s="6"/>
      <c r="J55" s="6"/>
      <c r="K55" s="6"/>
      <c r="L55" s="6"/>
      <c r="M55" s="451"/>
      <c r="N55" s="157"/>
      <c r="O55" s="461"/>
      <c r="P55" s="451"/>
      <c r="Q55" s="451"/>
      <c r="R55" s="451"/>
      <c r="S55" s="526"/>
      <c r="T55" s="526"/>
      <c r="U55" s="526"/>
      <c r="V55" s="412"/>
      <c r="W55" s="412"/>
      <c r="X55" s="451"/>
    </row>
    <row r="56" spans="1:24" s="463" customFormat="1" x14ac:dyDescent="0.25">
      <c r="A56" s="453"/>
      <c r="B56" s="428"/>
      <c r="C56" s="451"/>
      <c r="D56" s="451"/>
      <c r="E56" s="451"/>
      <c r="F56" s="432"/>
      <c r="G56" s="451"/>
      <c r="H56" s="6"/>
      <c r="I56" s="6"/>
      <c r="J56" s="6"/>
      <c r="K56" s="6"/>
      <c r="L56" s="6"/>
      <c r="M56" s="451"/>
      <c r="N56" s="6"/>
      <c r="O56" s="451"/>
      <c r="P56" s="451"/>
      <c r="Q56" s="451"/>
      <c r="R56" s="451"/>
      <c r="S56" s="412"/>
      <c r="T56" s="412"/>
      <c r="U56" s="412"/>
      <c r="V56" s="412"/>
      <c r="W56" s="412"/>
      <c r="X56" s="451"/>
    </row>
    <row r="57" spans="1:24" s="463" customFormat="1" ht="14.25" customHeight="1" x14ac:dyDescent="0.25">
      <c r="A57" s="436"/>
      <c r="B57" s="434"/>
      <c r="C57" s="451"/>
      <c r="D57" s="451"/>
      <c r="E57" s="451"/>
      <c r="F57" s="423"/>
      <c r="G57" s="429"/>
      <c r="H57" s="6"/>
      <c r="I57" s="6"/>
      <c r="J57" s="157"/>
      <c r="K57" s="6"/>
      <c r="L57" s="6"/>
      <c r="M57" s="451"/>
      <c r="N57" s="6"/>
      <c r="O57" s="451"/>
      <c r="P57" s="451"/>
      <c r="Q57" s="451"/>
      <c r="R57" s="451"/>
      <c r="S57" s="526"/>
      <c r="T57" s="526"/>
      <c r="U57" s="526"/>
      <c r="V57" s="412"/>
      <c r="W57" s="412"/>
      <c r="X57" s="451"/>
    </row>
    <row r="58" spans="1:24" s="463" customFormat="1" x14ac:dyDescent="0.25">
      <c r="A58" s="437"/>
      <c r="B58" s="438"/>
      <c r="C58" s="451"/>
      <c r="D58" s="451"/>
      <c r="E58" s="451"/>
      <c r="F58" s="439"/>
      <c r="G58" s="451"/>
      <c r="H58" s="6"/>
      <c r="I58" s="6"/>
      <c r="J58" s="6"/>
      <c r="K58" s="6"/>
      <c r="L58" s="6"/>
      <c r="M58" s="451"/>
      <c r="N58" s="157"/>
      <c r="O58" s="461"/>
      <c r="P58" s="464"/>
      <c r="Q58" s="464"/>
      <c r="R58" s="464"/>
      <c r="S58" s="526"/>
      <c r="T58" s="526"/>
      <c r="U58" s="526"/>
      <c r="V58" s="412"/>
      <c r="W58" s="412"/>
      <c r="X58" s="451"/>
    </row>
    <row r="59" spans="1:24" s="463" customFormat="1" x14ac:dyDescent="0.25">
      <c r="A59" s="437"/>
      <c r="B59" s="440"/>
      <c r="C59" s="451"/>
      <c r="D59" s="451"/>
      <c r="E59" s="451"/>
      <c r="F59" s="441"/>
      <c r="G59" s="451"/>
      <c r="H59" s="6"/>
      <c r="I59" s="6"/>
      <c r="J59" s="6"/>
      <c r="K59" s="6"/>
      <c r="L59" s="6"/>
      <c r="M59" s="451"/>
      <c r="N59" s="157"/>
      <c r="O59" s="461"/>
      <c r="P59" s="451"/>
      <c r="Q59" s="451"/>
      <c r="R59" s="451"/>
      <c r="S59" s="526"/>
      <c r="T59" s="526"/>
      <c r="U59" s="526"/>
      <c r="V59" s="412"/>
      <c r="W59" s="412"/>
      <c r="X59" s="451"/>
    </row>
    <row r="60" spans="1:24" s="463" customFormat="1" x14ac:dyDescent="0.25">
      <c r="A60" s="453"/>
      <c r="B60" s="428"/>
      <c r="C60" s="451"/>
      <c r="D60" s="451"/>
      <c r="E60" s="451"/>
      <c r="F60" s="432"/>
      <c r="G60" s="451"/>
      <c r="H60" s="6"/>
      <c r="I60" s="6"/>
      <c r="J60" s="6"/>
      <c r="K60" s="6"/>
      <c r="L60" s="6"/>
      <c r="M60" s="451"/>
      <c r="N60" s="6"/>
      <c r="O60" s="451"/>
      <c r="P60" s="451"/>
      <c r="Q60" s="451"/>
      <c r="R60" s="451"/>
      <c r="S60" s="412"/>
      <c r="T60" s="412"/>
      <c r="U60" s="412"/>
      <c r="V60" s="412"/>
      <c r="W60" s="412"/>
      <c r="X60" s="451"/>
    </row>
    <row r="61" spans="1:24" s="463" customFormat="1" x14ac:dyDescent="0.25">
      <c r="A61" s="525"/>
      <c r="B61" s="525"/>
      <c r="C61" s="525"/>
      <c r="D61" s="525"/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V61" s="525"/>
      <c r="W61" s="525"/>
      <c r="X61" s="525"/>
    </row>
    <row r="62" spans="1:24" s="463" customFormat="1" ht="14.25" customHeight="1" x14ac:dyDescent="0.25">
      <c r="A62" s="436"/>
      <c r="B62" s="434"/>
      <c r="C62" s="451"/>
      <c r="D62" s="451"/>
      <c r="E62" s="451"/>
      <c r="F62" s="423"/>
      <c r="G62" s="429"/>
      <c r="H62" s="6"/>
      <c r="I62" s="6"/>
      <c r="J62" s="157"/>
      <c r="K62" s="6"/>
      <c r="L62" s="6"/>
      <c r="M62" s="451"/>
      <c r="N62" s="6"/>
      <c r="O62" s="451"/>
      <c r="P62" s="451"/>
      <c r="Q62" s="451"/>
      <c r="R62" s="451"/>
      <c r="S62" s="526"/>
      <c r="T62" s="526"/>
      <c r="U62" s="526"/>
      <c r="V62" s="412"/>
      <c r="W62" s="412"/>
      <c r="X62" s="451"/>
    </row>
    <row r="63" spans="1:24" s="463" customFormat="1" x14ac:dyDescent="0.25">
      <c r="A63" s="442"/>
      <c r="B63" s="438"/>
      <c r="C63" s="451"/>
      <c r="D63" s="451"/>
      <c r="E63" s="451"/>
      <c r="F63" s="439"/>
      <c r="G63" s="451"/>
      <c r="H63" s="6"/>
      <c r="I63" s="6"/>
      <c r="J63" s="6"/>
      <c r="K63" s="6"/>
      <c r="L63" s="6"/>
      <c r="M63" s="451"/>
      <c r="N63" s="157"/>
      <c r="O63" s="461"/>
      <c r="P63" s="464"/>
      <c r="Q63" s="464"/>
      <c r="R63" s="464"/>
      <c r="S63" s="526"/>
      <c r="T63" s="526"/>
      <c r="U63" s="526"/>
      <c r="V63" s="412"/>
      <c r="W63" s="412"/>
      <c r="X63" s="451"/>
    </row>
    <row r="64" spans="1:24" s="463" customFormat="1" x14ac:dyDescent="0.25">
      <c r="A64" s="442"/>
      <c r="B64" s="440"/>
      <c r="C64" s="451"/>
      <c r="D64" s="451"/>
      <c r="E64" s="451"/>
      <c r="F64" s="441"/>
      <c r="G64" s="451"/>
      <c r="H64" s="6"/>
      <c r="I64" s="6"/>
      <c r="J64" s="6"/>
      <c r="K64" s="6"/>
      <c r="L64" s="6"/>
      <c r="M64" s="451"/>
      <c r="N64" s="157"/>
      <c r="O64" s="461"/>
      <c r="P64" s="451"/>
      <c r="Q64" s="451"/>
      <c r="R64" s="451"/>
      <c r="S64" s="526"/>
      <c r="T64" s="526"/>
      <c r="U64" s="526"/>
      <c r="V64" s="412"/>
      <c r="W64" s="412"/>
      <c r="X64" s="451"/>
    </row>
    <row r="65" spans="1:24" s="463" customFormat="1" x14ac:dyDescent="0.25">
      <c r="A65" s="453"/>
      <c r="B65" s="428"/>
      <c r="C65" s="451"/>
      <c r="D65" s="451"/>
      <c r="E65" s="451"/>
      <c r="F65" s="432"/>
      <c r="G65" s="451"/>
      <c r="H65" s="6"/>
      <c r="I65" s="6"/>
      <c r="J65" s="6"/>
      <c r="K65" s="6"/>
      <c r="L65" s="6"/>
      <c r="M65" s="451"/>
      <c r="N65" s="6"/>
      <c r="O65" s="451"/>
      <c r="P65" s="451"/>
      <c r="Q65" s="451"/>
      <c r="R65" s="451"/>
      <c r="S65" s="412"/>
      <c r="T65" s="412"/>
      <c r="U65" s="412"/>
      <c r="V65" s="412"/>
      <c r="W65" s="412"/>
      <c r="X65" s="451"/>
    </row>
    <row r="66" spans="1:24" s="463" customFormat="1" x14ac:dyDescent="0.25">
      <c r="A66" s="525"/>
      <c r="B66" s="525"/>
      <c r="C66" s="525"/>
      <c r="D66" s="525"/>
      <c r="E66" s="525"/>
      <c r="F66" s="525"/>
      <c r="G66" s="525"/>
      <c r="H66" s="525"/>
      <c r="I66" s="525"/>
      <c r="J66" s="525"/>
      <c r="K66" s="525"/>
      <c r="L66" s="525"/>
      <c r="M66" s="525"/>
      <c r="N66" s="525"/>
      <c r="O66" s="525"/>
      <c r="P66" s="525"/>
      <c r="Q66" s="525"/>
      <c r="R66" s="525"/>
      <c r="S66" s="525"/>
      <c r="T66" s="525"/>
      <c r="U66" s="525"/>
      <c r="V66" s="525"/>
      <c r="W66" s="525"/>
      <c r="X66" s="525"/>
    </row>
    <row r="67" spans="1:24" s="463" customFormat="1" ht="14.25" customHeight="1" x14ac:dyDescent="0.25">
      <c r="A67" s="435"/>
      <c r="B67" s="434"/>
      <c r="C67" s="451"/>
      <c r="D67" s="451"/>
      <c r="E67" s="451"/>
      <c r="F67" s="423"/>
      <c r="G67" s="429"/>
      <c r="H67" s="6"/>
      <c r="I67" s="6"/>
      <c r="J67" s="157"/>
      <c r="K67" s="6"/>
      <c r="L67" s="6"/>
      <c r="M67" s="451"/>
      <c r="N67" s="6"/>
      <c r="O67" s="451"/>
      <c r="P67" s="451"/>
      <c r="Q67" s="451"/>
      <c r="R67" s="451"/>
      <c r="S67" s="526"/>
      <c r="T67" s="526"/>
      <c r="U67" s="526"/>
      <c r="V67" s="412"/>
      <c r="W67" s="412"/>
      <c r="X67" s="451"/>
    </row>
    <row r="68" spans="1:24" s="463" customFormat="1" x14ac:dyDescent="0.25">
      <c r="A68" s="431"/>
      <c r="B68" s="428"/>
      <c r="C68" s="451"/>
      <c r="D68" s="451"/>
      <c r="E68" s="451"/>
      <c r="F68" s="432"/>
      <c r="G68" s="451"/>
      <c r="H68" s="6"/>
      <c r="I68" s="6"/>
      <c r="J68" s="6"/>
      <c r="K68" s="6"/>
      <c r="L68" s="6"/>
      <c r="M68" s="451"/>
      <c r="N68" s="157"/>
      <c r="O68" s="461"/>
      <c r="P68" s="464"/>
      <c r="Q68" s="464"/>
      <c r="R68" s="464"/>
      <c r="S68" s="526"/>
      <c r="T68" s="526"/>
      <c r="U68" s="526"/>
      <c r="V68" s="412"/>
      <c r="W68" s="412"/>
      <c r="X68" s="451"/>
    </row>
    <row r="69" spans="1:24" s="463" customFormat="1" x14ac:dyDescent="0.25">
      <c r="A69" s="431"/>
      <c r="B69" s="428"/>
      <c r="C69" s="451"/>
      <c r="D69" s="451"/>
      <c r="E69" s="451"/>
      <c r="F69" s="432"/>
      <c r="G69" s="451"/>
      <c r="H69" s="6"/>
      <c r="I69" s="6"/>
      <c r="J69" s="6"/>
      <c r="K69" s="6"/>
      <c r="L69" s="6"/>
      <c r="M69" s="451"/>
      <c r="N69" s="157"/>
      <c r="O69" s="461"/>
      <c r="P69" s="451"/>
      <c r="Q69" s="451"/>
      <c r="R69" s="451"/>
      <c r="S69" s="526"/>
      <c r="T69" s="526"/>
      <c r="U69" s="526"/>
      <c r="V69" s="412"/>
      <c r="W69" s="412"/>
      <c r="X69" s="451"/>
    </row>
    <row r="70" spans="1:24" s="463" customFormat="1" x14ac:dyDescent="0.25">
      <c r="A70" s="453"/>
      <c r="B70" s="428"/>
      <c r="C70" s="451"/>
      <c r="D70" s="451"/>
      <c r="E70" s="451"/>
      <c r="F70" s="432"/>
      <c r="G70" s="451"/>
      <c r="H70" s="6"/>
      <c r="I70" s="6"/>
      <c r="J70" s="6"/>
      <c r="K70" s="6"/>
      <c r="L70" s="6"/>
      <c r="M70" s="451"/>
      <c r="N70" s="6"/>
      <c r="O70" s="451"/>
      <c r="P70" s="451"/>
      <c r="Q70" s="451"/>
      <c r="R70" s="451"/>
      <c r="S70" s="412"/>
      <c r="T70" s="412"/>
      <c r="U70" s="412"/>
      <c r="V70" s="412"/>
      <c r="W70" s="412"/>
      <c r="X70" s="451"/>
    </row>
    <row r="71" spans="1:24" s="463" customFormat="1" ht="14.25" customHeight="1" x14ac:dyDescent="0.25">
      <c r="A71" s="435"/>
      <c r="B71" s="434"/>
      <c r="C71" s="451"/>
      <c r="D71" s="451"/>
      <c r="E71" s="451"/>
      <c r="F71" s="423"/>
      <c r="G71" s="429"/>
      <c r="H71" s="6"/>
      <c r="I71" s="6"/>
      <c r="J71" s="157"/>
      <c r="K71" s="6"/>
      <c r="L71" s="6"/>
      <c r="M71" s="451"/>
      <c r="N71" s="6"/>
      <c r="O71" s="451"/>
      <c r="P71" s="451"/>
      <c r="Q71" s="451"/>
      <c r="R71" s="451"/>
      <c r="S71" s="527"/>
      <c r="T71" s="527"/>
      <c r="U71" s="527"/>
      <c r="V71" s="412"/>
      <c r="W71" s="412"/>
      <c r="X71" s="451"/>
    </row>
    <row r="72" spans="1:24" s="463" customFormat="1" x14ac:dyDescent="0.25">
      <c r="A72" s="431"/>
      <c r="B72" s="428"/>
      <c r="C72" s="451"/>
      <c r="D72" s="451"/>
      <c r="E72" s="451"/>
      <c r="F72" s="432"/>
      <c r="G72" s="451"/>
      <c r="H72" s="6"/>
      <c r="I72" s="6"/>
      <c r="J72" s="6"/>
      <c r="K72" s="6"/>
      <c r="L72" s="6"/>
      <c r="M72" s="451"/>
      <c r="N72" s="157"/>
      <c r="O72" s="461"/>
      <c r="P72" s="464"/>
      <c r="Q72" s="464"/>
      <c r="R72" s="464"/>
      <c r="S72" s="527"/>
      <c r="T72" s="527"/>
      <c r="U72" s="527"/>
      <c r="V72" s="412"/>
      <c r="W72" s="412"/>
      <c r="X72" s="451"/>
    </row>
    <row r="73" spans="1:24" s="463" customFormat="1" x14ac:dyDescent="0.25">
      <c r="A73" s="453"/>
      <c r="B73" s="428"/>
      <c r="C73" s="451"/>
      <c r="D73" s="451"/>
      <c r="E73" s="451"/>
      <c r="F73" s="432"/>
      <c r="G73" s="451"/>
      <c r="H73" s="6"/>
      <c r="I73" s="6"/>
      <c r="J73" s="6"/>
      <c r="K73" s="6"/>
      <c r="L73" s="6"/>
      <c r="M73" s="451"/>
      <c r="N73" s="6"/>
      <c r="O73" s="451"/>
      <c r="P73" s="451"/>
      <c r="Q73" s="451"/>
      <c r="R73" s="451"/>
      <c r="S73" s="412"/>
      <c r="T73" s="412"/>
      <c r="U73" s="412"/>
      <c r="V73" s="412"/>
      <c r="W73" s="412"/>
      <c r="X73" s="451"/>
    </row>
    <row r="74" spans="1:24" s="463" customFormat="1" ht="14.25" customHeight="1" x14ac:dyDescent="0.25">
      <c r="A74" s="433"/>
      <c r="B74" s="434"/>
      <c r="C74" s="451"/>
      <c r="D74" s="451"/>
      <c r="E74" s="451"/>
      <c r="F74" s="423"/>
      <c r="G74" s="429"/>
      <c r="H74" s="6"/>
      <c r="I74" s="6"/>
      <c r="J74" s="157"/>
      <c r="K74" s="6"/>
      <c r="L74" s="6"/>
      <c r="M74" s="451"/>
      <c r="N74" s="6"/>
      <c r="O74" s="451"/>
      <c r="P74" s="451"/>
      <c r="Q74" s="451"/>
      <c r="R74" s="451"/>
      <c r="S74" s="526"/>
      <c r="T74" s="526"/>
      <c r="U74" s="526"/>
      <c r="V74" s="412"/>
      <c r="W74" s="412"/>
      <c r="X74" s="451"/>
    </row>
    <row r="75" spans="1:24" s="463" customFormat="1" x14ac:dyDescent="0.25">
      <c r="A75" s="431"/>
      <c r="B75" s="428"/>
      <c r="C75" s="451"/>
      <c r="D75" s="451"/>
      <c r="E75" s="451"/>
      <c r="F75" s="432"/>
      <c r="G75" s="451"/>
      <c r="H75" s="6"/>
      <c r="I75" s="6"/>
      <c r="J75" s="6"/>
      <c r="K75" s="6"/>
      <c r="L75" s="6"/>
      <c r="M75" s="451"/>
      <c r="N75" s="157"/>
      <c r="O75" s="461"/>
      <c r="P75" s="464"/>
      <c r="Q75" s="464"/>
      <c r="R75" s="464"/>
      <c r="S75" s="526"/>
      <c r="T75" s="526"/>
      <c r="U75" s="526"/>
      <c r="V75" s="412"/>
      <c r="W75" s="412"/>
      <c r="X75" s="451"/>
    </row>
    <row r="76" spans="1:24" s="463" customFormat="1" x14ac:dyDescent="0.25">
      <c r="A76" s="431"/>
      <c r="B76" s="428"/>
      <c r="C76" s="451"/>
      <c r="D76" s="451"/>
      <c r="E76" s="451"/>
      <c r="F76" s="432"/>
      <c r="G76" s="451"/>
      <c r="H76" s="6"/>
      <c r="I76" s="6"/>
      <c r="J76" s="6"/>
      <c r="K76" s="6"/>
      <c r="L76" s="6"/>
      <c r="M76" s="451"/>
      <c r="N76" s="157"/>
      <c r="O76" s="461"/>
      <c r="P76" s="451"/>
      <c r="Q76" s="451"/>
      <c r="R76" s="451"/>
      <c r="S76" s="526"/>
      <c r="T76" s="526"/>
      <c r="U76" s="526"/>
      <c r="V76" s="412"/>
      <c r="W76" s="412"/>
      <c r="X76" s="451"/>
    </row>
    <row r="77" spans="1:24" s="463" customFormat="1" x14ac:dyDescent="0.25">
      <c r="A77" s="453"/>
      <c r="B77" s="428"/>
      <c r="C77" s="451"/>
      <c r="D77" s="451"/>
      <c r="E77" s="451"/>
      <c r="F77" s="432"/>
      <c r="G77" s="451"/>
      <c r="H77" s="6"/>
      <c r="I77" s="6"/>
      <c r="J77" s="6"/>
      <c r="K77" s="6"/>
      <c r="L77" s="6"/>
      <c r="M77" s="451"/>
      <c r="N77" s="6"/>
      <c r="O77" s="451"/>
      <c r="P77" s="451"/>
      <c r="Q77" s="451"/>
      <c r="R77" s="451"/>
      <c r="S77" s="412"/>
      <c r="T77" s="412"/>
      <c r="U77" s="412"/>
      <c r="V77" s="412"/>
      <c r="W77" s="412"/>
      <c r="X77" s="451"/>
    </row>
    <row r="78" spans="1:24" s="463" customFormat="1" x14ac:dyDescent="0.25">
      <c r="A78" s="453"/>
      <c r="B78" s="428"/>
      <c r="C78" s="451"/>
      <c r="D78" s="451"/>
      <c r="E78" s="451"/>
      <c r="F78" s="432"/>
      <c r="G78" s="451"/>
      <c r="H78" s="6"/>
      <c r="I78" s="6"/>
      <c r="J78" s="6"/>
      <c r="K78" s="6"/>
      <c r="L78" s="6"/>
      <c r="M78" s="451"/>
      <c r="N78" s="6"/>
      <c r="O78" s="451"/>
      <c r="P78" s="451"/>
      <c r="Q78" s="451"/>
      <c r="R78" s="451"/>
      <c r="S78" s="412"/>
      <c r="T78" s="412"/>
      <c r="U78" s="412"/>
      <c r="V78" s="412"/>
      <c r="W78" s="412"/>
      <c r="X78" s="451"/>
    </row>
    <row r="79" spans="1:24" s="463" customFormat="1" ht="14.25" customHeight="1" x14ac:dyDescent="0.25">
      <c r="A79" s="458"/>
      <c r="B79" s="473"/>
      <c r="C79" s="451"/>
      <c r="D79" s="451"/>
      <c r="E79" s="451"/>
      <c r="F79" s="423"/>
      <c r="G79" s="429"/>
      <c r="H79" s="6"/>
      <c r="I79" s="6"/>
      <c r="J79" s="157"/>
      <c r="K79" s="6"/>
      <c r="L79" s="6"/>
      <c r="M79" s="451"/>
      <c r="N79" s="6"/>
      <c r="O79" s="451"/>
      <c r="P79" s="451"/>
      <c r="Q79" s="451"/>
      <c r="R79" s="451"/>
      <c r="S79" s="526"/>
      <c r="T79" s="526"/>
      <c r="U79" s="526"/>
      <c r="V79" s="412"/>
      <c r="W79" s="412"/>
      <c r="X79" s="526"/>
    </row>
    <row r="80" spans="1:24" s="463" customFormat="1" x14ac:dyDescent="0.25">
      <c r="A80" s="453"/>
      <c r="B80" s="428"/>
      <c r="C80" s="451"/>
      <c r="D80" s="451"/>
      <c r="E80" s="451"/>
      <c r="F80" s="432"/>
      <c r="G80" s="451"/>
      <c r="H80" s="6"/>
      <c r="I80" s="6"/>
      <c r="J80" s="6"/>
      <c r="K80" s="6"/>
      <c r="L80" s="6"/>
      <c r="M80" s="451"/>
      <c r="N80" s="157"/>
      <c r="O80" s="461"/>
      <c r="P80" s="451"/>
      <c r="Q80" s="451"/>
      <c r="R80" s="451"/>
      <c r="S80" s="526"/>
      <c r="T80" s="526"/>
      <c r="U80" s="526"/>
      <c r="V80" s="412"/>
      <c r="W80" s="412"/>
      <c r="X80" s="526"/>
    </row>
    <row r="81" spans="1:24" s="463" customFormat="1" x14ac:dyDescent="0.25">
      <c r="A81" s="453"/>
      <c r="B81" s="428"/>
      <c r="C81" s="451"/>
      <c r="D81" s="451"/>
      <c r="E81" s="451"/>
      <c r="F81" s="432"/>
      <c r="G81" s="451"/>
      <c r="H81" s="6"/>
      <c r="I81" s="6"/>
      <c r="J81" s="6"/>
      <c r="K81" s="6"/>
      <c r="L81" s="6"/>
      <c r="M81" s="451"/>
      <c r="N81" s="157"/>
      <c r="O81" s="461"/>
      <c r="P81" s="464"/>
      <c r="Q81" s="464"/>
      <c r="R81" s="464"/>
      <c r="S81" s="526"/>
      <c r="T81" s="526"/>
      <c r="U81" s="526"/>
      <c r="V81" s="412"/>
      <c r="W81" s="412"/>
      <c r="X81" s="526"/>
    </row>
    <row r="82" spans="1:24" s="463" customFormat="1" x14ac:dyDescent="0.25">
      <c r="A82" s="525"/>
      <c r="B82" s="525"/>
      <c r="C82" s="525"/>
      <c r="D82" s="525"/>
      <c r="E82" s="525"/>
      <c r="F82" s="525"/>
      <c r="G82" s="525"/>
      <c r="H82" s="525"/>
      <c r="I82" s="525"/>
      <c r="J82" s="525"/>
      <c r="K82" s="525"/>
      <c r="L82" s="525"/>
      <c r="M82" s="525"/>
      <c r="N82" s="525"/>
      <c r="O82" s="525"/>
      <c r="P82" s="525"/>
      <c r="Q82" s="525"/>
      <c r="R82" s="525"/>
      <c r="S82" s="525"/>
      <c r="T82" s="525"/>
      <c r="U82" s="525"/>
      <c r="V82" s="525"/>
      <c r="W82" s="525"/>
      <c r="X82" s="525"/>
    </row>
    <row r="83" spans="1:24" s="463" customFormat="1" ht="14.25" customHeight="1" x14ac:dyDescent="0.25">
      <c r="A83" s="474"/>
      <c r="B83" s="434"/>
      <c r="C83" s="451"/>
      <c r="D83" s="451"/>
      <c r="E83" s="451"/>
      <c r="F83" s="423"/>
      <c r="G83" s="429"/>
      <c r="H83" s="6"/>
      <c r="I83" s="6"/>
      <c r="J83" s="157"/>
      <c r="K83" s="6"/>
      <c r="L83" s="6"/>
      <c r="M83" s="451"/>
      <c r="N83" s="6"/>
      <c r="O83" s="451"/>
      <c r="P83" s="451"/>
      <c r="Q83" s="451"/>
      <c r="R83" s="451"/>
      <c r="S83" s="526"/>
      <c r="T83" s="526"/>
      <c r="U83" s="526"/>
      <c r="V83" s="412"/>
      <c r="W83" s="412"/>
      <c r="X83" s="526"/>
    </row>
    <row r="84" spans="1:24" s="463" customFormat="1" x14ac:dyDescent="0.25">
      <c r="A84" s="453"/>
      <c r="B84" s="428"/>
      <c r="C84" s="451"/>
      <c r="D84" s="451"/>
      <c r="E84" s="451"/>
      <c r="F84" s="432"/>
      <c r="G84" s="451"/>
      <c r="H84" s="6"/>
      <c r="I84" s="6"/>
      <c r="J84" s="6"/>
      <c r="K84" s="6"/>
      <c r="L84" s="6"/>
      <c r="M84" s="451"/>
      <c r="N84" s="157"/>
      <c r="O84" s="461"/>
      <c r="P84" s="464"/>
      <c r="Q84" s="464"/>
      <c r="R84" s="464"/>
      <c r="S84" s="526"/>
      <c r="T84" s="526"/>
      <c r="U84" s="526"/>
      <c r="V84" s="412"/>
      <c r="W84" s="412"/>
      <c r="X84" s="526"/>
    </row>
    <row r="85" spans="1:24" s="463" customFormat="1" x14ac:dyDescent="0.25">
      <c r="A85" s="453"/>
      <c r="B85" s="428"/>
      <c r="C85" s="451"/>
      <c r="D85" s="451"/>
      <c r="E85" s="451"/>
      <c r="F85" s="432"/>
      <c r="G85" s="451"/>
      <c r="H85" s="6"/>
      <c r="I85" s="6"/>
      <c r="J85" s="6"/>
      <c r="K85" s="6"/>
      <c r="L85" s="6"/>
      <c r="M85" s="451"/>
      <c r="N85" s="157"/>
      <c r="O85" s="461"/>
      <c r="P85" s="451"/>
      <c r="Q85" s="451"/>
      <c r="R85" s="451"/>
      <c r="S85" s="526"/>
      <c r="T85" s="526"/>
      <c r="U85" s="526"/>
      <c r="V85" s="412"/>
      <c r="W85" s="412"/>
      <c r="X85" s="526"/>
    </row>
    <row r="86" spans="1:24" s="463" customFormat="1" x14ac:dyDescent="0.25">
      <c r="A86" s="453"/>
      <c r="B86" s="428"/>
      <c r="C86" s="451"/>
      <c r="D86" s="451"/>
      <c r="E86" s="451"/>
      <c r="F86" s="432"/>
      <c r="G86" s="451"/>
      <c r="H86" s="6"/>
      <c r="I86" s="6"/>
      <c r="J86" s="6"/>
      <c r="K86" s="6"/>
      <c r="L86" s="6"/>
      <c r="M86" s="451"/>
      <c r="N86" s="6"/>
      <c r="O86" s="451"/>
      <c r="P86" s="451"/>
      <c r="Q86" s="451"/>
      <c r="R86" s="451"/>
      <c r="S86" s="412"/>
      <c r="T86" s="412"/>
      <c r="U86" s="412"/>
      <c r="V86" s="412"/>
      <c r="W86" s="412"/>
      <c r="X86" s="451"/>
    </row>
    <row r="87" spans="1:24" s="463" customFormat="1" ht="14.25" customHeight="1" x14ac:dyDescent="0.25">
      <c r="A87" s="433"/>
      <c r="B87" s="434"/>
      <c r="C87" s="451"/>
      <c r="D87" s="451"/>
      <c r="E87" s="451"/>
      <c r="F87" s="423"/>
      <c r="G87" s="451"/>
      <c r="H87" s="6"/>
      <c r="I87" s="6"/>
      <c r="J87" s="157"/>
      <c r="K87" s="6"/>
      <c r="L87" s="6"/>
      <c r="M87" s="451"/>
      <c r="N87" s="6"/>
      <c r="O87" s="451"/>
      <c r="P87" s="451"/>
      <c r="Q87" s="451"/>
      <c r="R87" s="451"/>
      <c r="S87" s="527"/>
      <c r="T87" s="527"/>
      <c r="U87" s="527"/>
      <c r="V87" s="412"/>
      <c r="W87" s="412"/>
      <c r="X87" s="451"/>
    </row>
    <row r="88" spans="1:24" s="463" customFormat="1" x14ac:dyDescent="0.25">
      <c r="A88" s="431"/>
      <c r="B88" s="428"/>
      <c r="C88" s="451"/>
      <c r="D88" s="451"/>
      <c r="E88" s="451"/>
      <c r="F88" s="432"/>
      <c r="G88" s="451"/>
      <c r="H88" s="6"/>
      <c r="I88" s="6"/>
      <c r="J88" s="6"/>
      <c r="K88" s="6"/>
      <c r="L88" s="6"/>
      <c r="M88" s="451"/>
      <c r="N88" s="157"/>
      <c r="O88" s="461"/>
      <c r="P88" s="464"/>
      <c r="Q88" s="464"/>
      <c r="R88" s="464"/>
      <c r="S88" s="527"/>
      <c r="T88" s="527"/>
      <c r="U88" s="527"/>
      <c r="V88" s="412"/>
      <c r="W88" s="412"/>
      <c r="X88" s="451"/>
    </row>
    <row r="89" spans="1:24" s="463" customFormat="1" x14ac:dyDescent="0.25">
      <c r="A89" s="453"/>
      <c r="B89" s="428"/>
      <c r="C89" s="451"/>
      <c r="D89" s="451"/>
      <c r="E89" s="451"/>
      <c r="F89" s="432"/>
      <c r="G89" s="451"/>
      <c r="H89" s="6"/>
      <c r="I89" s="6"/>
      <c r="J89" s="6"/>
      <c r="K89" s="6"/>
      <c r="L89" s="6"/>
      <c r="M89" s="451"/>
      <c r="N89" s="6"/>
      <c r="O89" s="451"/>
      <c r="P89" s="451"/>
      <c r="Q89" s="451"/>
      <c r="R89" s="451"/>
      <c r="S89" s="412"/>
      <c r="T89" s="412"/>
      <c r="U89" s="412"/>
      <c r="V89" s="412"/>
      <c r="W89" s="412"/>
      <c r="X89" s="451"/>
    </row>
    <row r="90" spans="1:24" s="463" customFormat="1" ht="14.25" customHeight="1" x14ac:dyDescent="0.25">
      <c r="A90" s="433"/>
      <c r="B90" s="434"/>
      <c r="C90" s="451"/>
      <c r="D90" s="451"/>
      <c r="E90" s="451"/>
      <c r="F90" s="423"/>
      <c r="G90" s="429"/>
      <c r="H90" s="6"/>
      <c r="I90" s="6"/>
      <c r="J90" s="157"/>
      <c r="K90" s="6"/>
      <c r="L90" s="6"/>
      <c r="M90" s="451"/>
      <c r="N90" s="6"/>
      <c r="O90" s="451"/>
      <c r="P90" s="451"/>
      <c r="Q90" s="451"/>
      <c r="R90" s="451"/>
      <c r="S90" s="526"/>
      <c r="T90" s="526"/>
      <c r="U90" s="526"/>
      <c r="V90" s="412"/>
      <c r="W90" s="412"/>
      <c r="X90" s="451"/>
    </row>
    <row r="91" spans="1:24" s="463" customFormat="1" x14ac:dyDescent="0.25">
      <c r="A91" s="431"/>
      <c r="B91" s="428"/>
      <c r="C91" s="451"/>
      <c r="D91" s="451"/>
      <c r="E91" s="451"/>
      <c r="F91" s="432"/>
      <c r="G91" s="451"/>
      <c r="H91" s="6"/>
      <c r="I91" s="6"/>
      <c r="J91" s="6"/>
      <c r="K91" s="6"/>
      <c r="L91" s="6"/>
      <c r="M91" s="451"/>
      <c r="N91" s="157"/>
      <c r="O91" s="461"/>
      <c r="P91" s="451"/>
      <c r="Q91" s="451"/>
      <c r="R91" s="451"/>
      <c r="S91" s="526"/>
      <c r="T91" s="526"/>
      <c r="U91" s="526"/>
      <c r="V91" s="412"/>
      <c r="W91" s="412"/>
      <c r="X91" s="451"/>
    </row>
    <row r="92" spans="1:24" s="463" customFormat="1" x14ac:dyDescent="0.25">
      <c r="A92" s="431"/>
      <c r="B92" s="428"/>
      <c r="C92" s="451"/>
      <c r="D92" s="451"/>
      <c r="E92" s="451"/>
      <c r="F92" s="432"/>
      <c r="G92" s="451"/>
      <c r="H92" s="6"/>
      <c r="I92" s="6"/>
      <c r="J92" s="6"/>
      <c r="K92" s="6"/>
      <c r="L92" s="6"/>
      <c r="M92" s="451"/>
      <c r="N92" s="157"/>
      <c r="O92" s="461"/>
      <c r="P92" s="464"/>
      <c r="Q92" s="464"/>
      <c r="R92" s="464"/>
      <c r="S92" s="526"/>
      <c r="T92" s="526"/>
      <c r="U92" s="526"/>
      <c r="V92" s="412"/>
      <c r="W92" s="412"/>
      <c r="X92" s="451"/>
    </row>
    <row r="93" spans="1:24" s="463" customFormat="1" ht="15" x14ac:dyDescent="0.25">
      <c r="A93" s="95"/>
      <c r="B93" s="475"/>
      <c r="C93" s="451"/>
      <c r="D93" s="451"/>
      <c r="E93" s="451"/>
      <c r="F93" s="95"/>
      <c r="G93" s="451"/>
      <c r="H93" s="6"/>
      <c r="I93" s="6"/>
      <c r="J93" s="6"/>
      <c r="K93" s="6"/>
      <c r="L93" s="6"/>
      <c r="M93" s="451"/>
      <c r="N93" s="6"/>
      <c r="O93" s="451"/>
      <c r="P93" s="451"/>
      <c r="Q93" s="451"/>
      <c r="R93" s="451"/>
      <c r="S93" s="412"/>
      <c r="T93" s="412"/>
      <c r="U93" s="412"/>
      <c r="V93" s="412"/>
      <c r="W93" s="412"/>
      <c r="X93" s="451"/>
    </row>
    <row r="94" spans="1:24" s="463" customFormat="1" x14ac:dyDescent="0.25">
      <c r="A94" s="433"/>
      <c r="B94" s="434"/>
      <c r="C94" s="451"/>
      <c r="D94" s="451"/>
      <c r="E94" s="451"/>
      <c r="F94" s="423"/>
      <c r="G94" s="429"/>
      <c r="H94" s="6"/>
      <c r="I94" s="6"/>
      <c r="J94" s="157"/>
      <c r="K94" s="6"/>
      <c r="L94" s="6"/>
      <c r="M94" s="451"/>
      <c r="N94" s="6"/>
      <c r="O94" s="451"/>
      <c r="P94" s="451"/>
      <c r="Q94" s="451"/>
      <c r="R94" s="451"/>
      <c r="S94" s="526"/>
      <c r="T94" s="526"/>
      <c r="U94" s="526"/>
      <c r="V94" s="412"/>
      <c r="W94" s="412"/>
      <c r="X94" s="451"/>
    </row>
    <row r="95" spans="1:24" s="463" customFormat="1" x14ac:dyDescent="0.25">
      <c r="A95" s="431"/>
      <c r="B95" s="428"/>
      <c r="C95" s="451"/>
      <c r="D95" s="451"/>
      <c r="E95" s="451"/>
      <c r="F95" s="432"/>
      <c r="G95" s="451"/>
      <c r="H95" s="6"/>
      <c r="I95" s="6"/>
      <c r="J95" s="6"/>
      <c r="K95" s="6"/>
      <c r="L95" s="6"/>
      <c r="M95" s="451"/>
      <c r="N95" s="157"/>
      <c r="O95" s="461"/>
      <c r="P95" s="451"/>
      <c r="Q95" s="451"/>
      <c r="R95" s="451"/>
      <c r="S95" s="526"/>
      <c r="T95" s="526"/>
      <c r="U95" s="526"/>
      <c r="V95" s="412"/>
      <c r="W95" s="412"/>
      <c r="X95" s="451"/>
    </row>
    <row r="96" spans="1:24" s="463" customFormat="1" x14ac:dyDescent="0.25">
      <c r="A96" s="431"/>
      <c r="B96" s="428"/>
      <c r="C96" s="451"/>
      <c r="D96" s="451"/>
      <c r="E96" s="451"/>
      <c r="F96" s="432"/>
      <c r="G96" s="451"/>
      <c r="H96" s="6"/>
      <c r="I96" s="6"/>
      <c r="J96" s="6"/>
      <c r="K96" s="6"/>
      <c r="L96" s="6"/>
      <c r="M96" s="451"/>
      <c r="N96" s="157"/>
      <c r="O96" s="461"/>
      <c r="P96" s="464"/>
      <c r="Q96" s="464"/>
      <c r="R96" s="464"/>
      <c r="S96" s="526"/>
      <c r="T96" s="526"/>
      <c r="U96" s="526"/>
      <c r="V96" s="412"/>
      <c r="W96" s="412"/>
      <c r="X96" s="451"/>
    </row>
    <row r="97" spans="1:24" s="463" customFormat="1" x14ac:dyDescent="0.25">
      <c r="A97" s="453"/>
      <c r="B97" s="428"/>
      <c r="C97" s="451"/>
      <c r="D97" s="451"/>
      <c r="E97" s="451"/>
      <c r="F97" s="432"/>
      <c r="G97" s="451"/>
      <c r="H97" s="6"/>
      <c r="I97" s="6"/>
      <c r="J97" s="6"/>
      <c r="K97" s="6"/>
      <c r="L97" s="6"/>
      <c r="M97" s="451"/>
      <c r="N97" s="6"/>
      <c r="O97" s="451"/>
      <c r="P97" s="451"/>
      <c r="Q97" s="451"/>
      <c r="R97" s="451"/>
      <c r="S97" s="412"/>
      <c r="T97" s="412"/>
      <c r="U97" s="412"/>
      <c r="V97" s="412"/>
      <c r="W97" s="412"/>
      <c r="X97" s="451"/>
    </row>
    <row r="98" spans="1:24" s="463" customFormat="1" ht="14.25" customHeight="1" x14ac:dyDescent="0.25">
      <c r="A98" s="433"/>
      <c r="B98" s="434"/>
      <c r="C98" s="451"/>
      <c r="D98" s="451"/>
      <c r="E98" s="451"/>
      <c r="F98" s="423"/>
      <c r="G98" s="451"/>
      <c r="H98" s="6"/>
      <c r="I98" s="6"/>
      <c r="J98" s="157"/>
      <c r="K98" s="6"/>
      <c r="L98" s="6"/>
      <c r="M98" s="451"/>
      <c r="N98" s="6"/>
      <c r="O98" s="451"/>
      <c r="P98" s="451"/>
      <c r="Q98" s="451"/>
      <c r="R98" s="451"/>
      <c r="S98" s="527"/>
      <c r="T98" s="527"/>
      <c r="U98" s="527"/>
      <c r="V98" s="412"/>
      <c r="W98" s="412"/>
      <c r="X98" s="451"/>
    </row>
    <row r="99" spans="1:24" s="463" customFormat="1" x14ac:dyDescent="0.25">
      <c r="A99" s="431"/>
      <c r="B99" s="428"/>
      <c r="C99" s="451"/>
      <c r="D99" s="451"/>
      <c r="E99" s="451"/>
      <c r="F99" s="432"/>
      <c r="G99" s="451"/>
      <c r="H99" s="6"/>
      <c r="I99" s="6"/>
      <c r="J99" s="6"/>
      <c r="K99" s="6"/>
      <c r="L99" s="6"/>
      <c r="M99" s="451"/>
      <c r="N99" s="157"/>
      <c r="O99" s="461"/>
      <c r="P99" s="464"/>
      <c r="Q99" s="464"/>
      <c r="R99" s="464"/>
      <c r="S99" s="527"/>
      <c r="T99" s="527"/>
      <c r="U99" s="527"/>
      <c r="V99" s="412"/>
      <c r="W99" s="412"/>
      <c r="X99" s="451"/>
    </row>
    <row r="100" spans="1:24" s="463" customFormat="1" x14ac:dyDescent="0.25">
      <c r="A100" s="431"/>
      <c r="B100" s="428"/>
      <c r="C100" s="451"/>
      <c r="D100" s="451"/>
      <c r="E100" s="451"/>
      <c r="F100" s="432"/>
      <c r="G100" s="451"/>
      <c r="H100" s="6"/>
      <c r="I100" s="6"/>
      <c r="J100" s="6"/>
      <c r="K100" s="6"/>
      <c r="L100" s="6"/>
      <c r="M100" s="451"/>
      <c r="N100" s="6"/>
      <c r="O100" s="451"/>
      <c r="P100" s="451"/>
      <c r="Q100" s="451"/>
      <c r="R100" s="451"/>
      <c r="S100" s="412"/>
      <c r="T100" s="412"/>
      <c r="U100" s="412"/>
      <c r="V100" s="412"/>
      <c r="W100" s="412"/>
      <c r="X100" s="451"/>
    </row>
    <row r="101" spans="1:24" s="463" customFormat="1" x14ac:dyDescent="0.25">
      <c r="A101" s="433"/>
      <c r="B101" s="434"/>
      <c r="C101" s="451"/>
      <c r="D101" s="451"/>
      <c r="E101" s="451"/>
      <c r="F101" s="423"/>
      <c r="G101" s="429"/>
      <c r="H101" s="6"/>
      <c r="I101" s="6"/>
      <c r="J101" s="157"/>
      <c r="K101" s="6"/>
      <c r="L101" s="6"/>
      <c r="M101" s="451"/>
      <c r="N101" s="6"/>
      <c r="O101" s="451"/>
      <c r="P101" s="451"/>
      <c r="Q101" s="451"/>
      <c r="R101" s="451"/>
      <c r="S101" s="526"/>
      <c r="T101" s="526"/>
      <c r="U101" s="526"/>
      <c r="V101" s="412"/>
      <c r="W101" s="412"/>
      <c r="X101" s="451"/>
    </row>
    <row r="102" spans="1:24" s="463" customFormat="1" x14ac:dyDescent="0.25">
      <c r="A102" s="431"/>
      <c r="B102" s="428"/>
      <c r="C102" s="451"/>
      <c r="D102" s="451"/>
      <c r="E102" s="451"/>
      <c r="F102" s="432"/>
      <c r="G102" s="451"/>
      <c r="H102" s="6"/>
      <c r="I102" s="6"/>
      <c r="J102" s="6"/>
      <c r="K102" s="6"/>
      <c r="L102" s="6"/>
      <c r="M102" s="451"/>
      <c r="N102" s="157"/>
      <c r="O102" s="461"/>
      <c r="P102" s="451"/>
      <c r="Q102" s="451"/>
      <c r="R102" s="451"/>
      <c r="S102" s="526"/>
      <c r="T102" s="526"/>
      <c r="U102" s="526"/>
      <c r="V102" s="412"/>
      <c r="W102" s="412"/>
      <c r="X102" s="451"/>
    </row>
    <row r="103" spans="1:24" s="463" customFormat="1" x14ac:dyDescent="0.25">
      <c r="A103" s="431"/>
      <c r="B103" s="428"/>
      <c r="C103" s="451"/>
      <c r="D103" s="451"/>
      <c r="E103" s="451"/>
      <c r="F103" s="432"/>
      <c r="G103" s="451"/>
      <c r="H103" s="6"/>
      <c r="I103" s="6"/>
      <c r="J103" s="6"/>
      <c r="K103" s="6"/>
      <c r="L103" s="6"/>
      <c r="M103" s="451"/>
      <c r="N103" s="157"/>
      <c r="O103" s="461"/>
      <c r="P103" s="464"/>
      <c r="Q103" s="464"/>
      <c r="R103" s="464"/>
      <c r="S103" s="526"/>
      <c r="T103" s="526"/>
      <c r="U103" s="526"/>
      <c r="V103" s="412"/>
      <c r="W103" s="412"/>
      <c r="X103" s="451"/>
    </row>
    <row r="104" spans="1:24" s="463" customFormat="1" x14ac:dyDescent="0.25">
      <c r="A104" s="431"/>
      <c r="B104" s="428"/>
      <c r="C104" s="451"/>
      <c r="D104" s="451"/>
      <c r="E104" s="451"/>
      <c r="F104" s="432"/>
      <c r="G104" s="451"/>
      <c r="H104" s="6"/>
      <c r="I104" s="6"/>
      <c r="J104" s="6"/>
      <c r="K104" s="6"/>
      <c r="L104" s="6"/>
      <c r="M104" s="451"/>
      <c r="N104" s="6"/>
      <c r="O104" s="451"/>
      <c r="P104" s="451"/>
      <c r="Q104" s="451"/>
      <c r="R104" s="451"/>
      <c r="S104" s="412"/>
      <c r="T104" s="412"/>
      <c r="U104" s="412"/>
      <c r="V104" s="412"/>
      <c r="W104" s="412"/>
      <c r="X104" s="451"/>
    </row>
    <row r="105" spans="1:24" s="463" customFormat="1" x14ac:dyDescent="0.25">
      <c r="A105" s="433"/>
      <c r="B105" s="434"/>
      <c r="C105" s="451"/>
      <c r="D105" s="451"/>
      <c r="E105" s="451"/>
      <c r="F105" s="423"/>
      <c r="G105" s="429"/>
      <c r="H105" s="6"/>
      <c r="I105" s="6"/>
      <c r="J105" s="157"/>
      <c r="K105" s="6"/>
      <c r="L105" s="6"/>
      <c r="M105" s="451"/>
      <c r="N105" s="6"/>
      <c r="O105" s="451"/>
      <c r="P105" s="451"/>
      <c r="Q105" s="451"/>
      <c r="R105" s="451"/>
      <c r="S105" s="526"/>
      <c r="T105" s="526"/>
      <c r="U105" s="526"/>
      <c r="V105" s="412"/>
      <c r="W105" s="412"/>
      <c r="X105" s="451"/>
    </row>
    <row r="106" spans="1:24" s="463" customFormat="1" x14ac:dyDescent="0.25">
      <c r="A106" s="431"/>
      <c r="B106" s="428"/>
      <c r="C106" s="451"/>
      <c r="D106" s="451"/>
      <c r="E106" s="451"/>
      <c r="F106" s="432"/>
      <c r="G106" s="451"/>
      <c r="H106" s="6"/>
      <c r="I106" s="6"/>
      <c r="J106" s="6"/>
      <c r="K106" s="6"/>
      <c r="L106" s="6"/>
      <c r="M106" s="451"/>
      <c r="N106" s="157"/>
      <c r="O106" s="461"/>
      <c r="P106" s="451"/>
      <c r="Q106" s="451"/>
      <c r="R106" s="451"/>
      <c r="S106" s="526"/>
      <c r="T106" s="526"/>
      <c r="U106" s="526"/>
      <c r="V106" s="412"/>
      <c r="W106" s="412"/>
      <c r="X106" s="451"/>
    </row>
    <row r="107" spans="1:24" s="463" customFormat="1" x14ac:dyDescent="0.25">
      <c r="A107" s="431"/>
      <c r="B107" s="428"/>
      <c r="C107" s="451"/>
      <c r="D107" s="451"/>
      <c r="E107" s="451"/>
      <c r="F107" s="432"/>
      <c r="G107" s="451"/>
      <c r="H107" s="6"/>
      <c r="I107" s="6"/>
      <c r="J107" s="6"/>
      <c r="K107" s="6"/>
      <c r="L107" s="6"/>
      <c r="M107" s="451"/>
      <c r="N107" s="157"/>
      <c r="O107" s="461"/>
      <c r="P107" s="464"/>
      <c r="Q107" s="464"/>
      <c r="R107" s="464"/>
      <c r="S107" s="526"/>
      <c r="T107" s="526"/>
      <c r="U107" s="526"/>
      <c r="V107" s="412"/>
      <c r="W107" s="412"/>
      <c r="X107" s="451"/>
    </row>
    <row r="108" spans="1:24" s="463" customFormat="1" x14ac:dyDescent="0.25">
      <c r="A108" s="453"/>
      <c r="B108" s="428"/>
      <c r="C108" s="451"/>
      <c r="D108" s="451"/>
      <c r="E108" s="451"/>
      <c r="F108" s="432"/>
      <c r="G108" s="451"/>
      <c r="H108" s="6"/>
      <c r="I108" s="6"/>
      <c r="J108" s="6"/>
      <c r="K108" s="6"/>
      <c r="L108" s="6"/>
      <c r="M108" s="451"/>
      <c r="N108" s="6"/>
      <c r="O108" s="451"/>
      <c r="P108" s="451"/>
      <c r="Q108" s="451"/>
      <c r="R108" s="451"/>
      <c r="S108" s="412"/>
      <c r="T108" s="412"/>
      <c r="U108" s="412"/>
      <c r="V108" s="412"/>
      <c r="W108" s="412"/>
      <c r="X108" s="451"/>
    </row>
    <row r="109" spans="1:24" s="463" customFormat="1" ht="14.25" customHeight="1" x14ac:dyDescent="0.25">
      <c r="A109" s="474"/>
      <c r="B109" s="434"/>
      <c r="C109" s="451"/>
      <c r="D109" s="451"/>
      <c r="E109" s="451"/>
      <c r="F109" s="423"/>
      <c r="G109" s="429"/>
      <c r="H109" s="6"/>
      <c r="I109" s="6"/>
      <c r="J109" s="157"/>
      <c r="K109" s="6"/>
      <c r="L109" s="6"/>
      <c r="M109" s="451"/>
      <c r="N109" s="6"/>
      <c r="O109" s="451"/>
      <c r="P109" s="451"/>
      <c r="Q109" s="451"/>
      <c r="R109" s="451"/>
      <c r="S109" s="526"/>
      <c r="T109" s="526"/>
      <c r="U109" s="526"/>
      <c r="V109" s="412"/>
      <c r="W109" s="412"/>
      <c r="X109" s="451"/>
    </row>
    <row r="110" spans="1:24" s="463" customFormat="1" x14ac:dyDescent="0.25">
      <c r="A110" s="453"/>
      <c r="B110" s="428"/>
      <c r="C110" s="451"/>
      <c r="D110" s="451"/>
      <c r="E110" s="451"/>
      <c r="F110" s="432"/>
      <c r="G110" s="451"/>
      <c r="H110" s="6"/>
      <c r="I110" s="6"/>
      <c r="J110" s="6"/>
      <c r="K110" s="6"/>
      <c r="L110" s="6"/>
      <c r="M110" s="451"/>
      <c r="N110" s="157"/>
      <c r="O110" s="461"/>
      <c r="P110" s="464"/>
      <c r="Q110" s="464"/>
      <c r="R110" s="464"/>
      <c r="S110" s="526"/>
      <c r="T110" s="526"/>
      <c r="U110" s="526"/>
      <c r="V110" s="412"/>
      <c r="W110" s="412"/>
      <c r="X110" s="451"/>
    </row>
    <row r="111" spans="1:24" s="463" customFormat="1" x14ac:dyDescent="0.25">
      <c r="A111" s="453"/>
      <c r="B111" s="428"/>
      <c r="C111" s="451"/>
      <c r="D111" s="451"/>
      <c r="E111" s="451"/>
      <c r="F111" s="432"/>
      <c r="G111" s="451"/>
      <c r="H111" s="6"/>
      <c r="I111" s="6"/>
      <c r="J111" s="6"/>
      <c r="K111" s="6"/>
      <c r="L111" s="6"/>
      <c r="M111" s="451"/>
      <c r="N111" s="157"/>
      <c r="O111" s="461"/>
      <c r="P111" s="451"/>
      <c r="Q111" s="451"/>
      <c r="R111" s="451"/>
      <c r="S111" s="526"/>
      <c r="T111" s="526"/>
      <c r="U111" s="526"/>
      <c r="V111" s="412"/>
      <c r="W111" s="412"/>
      <c r="X111" s="451"/>
    </row>
    <row r="112" spans="1:24" s="463" customFormat="1" x14ac:dyDescent="0.25">
      <c r="A112" s="453"/>
      <c r="B112" s="428"/>
      <c r="C112" s="451"/>
      <c r="D112" s="451"/>
      <c r="E112" s="451"/>
      <c r="F112" s="432"/>
      <c r="G112" s="451"/>
      <c r="H112" s="6"/>
      <c r="I112" s="6"/>
      <c r="J112" s="6"/>
      <c r="K112" s="6"/>
      <c r="L112" s="6"/>
      <c r="M112" s="451"/>
      <c r="N112" s="6"/>
      <c r="O112" s="451"/>
      <c r="P112" s="451"/>
      <c r="Q112" s="451"/>
      <c r="R112" s="451"/>
      <c r="S112" s="412"/>
      <c r="T112" s="412"/>
      <c r="U112" s="412"/>
      <c r="V112" s="412"/>
      <c r="W112" s="412"/>
      <c r="X112" s="451"/>
    </row>
    <row r="113" spans="1:24" s="463" customFormat="1" ht="14.25" customHeight="1" x14ac:dyDescent="0.25">
      <c r="A113" s="436"/>
      <c r="B113" s="434"/>
      <c r="C113" s="451"/>
      <c r="D113" s="451"/>
      <c r="E113" s="451"/>
      <c r="F113" s="423"/>
      <c r="G113" s="429"/>
      <c r="H113" s="6"/>
      <c r="I113" s="6"/>
      <c r="J113" s="157"/>
      <c r="K113" s="6"/>
      <c r="L113" s="6"/>
      <c r="M113" s="451"/>
      <c r="N113" s="6"/>
      <c r="O113" s="451"/>
      <c r="P113" s="451"/>
      <c r="Q113" s="451"/>
      <c r="R113" s="451"/>
      <c r="S113" s="526"/>
      <c r="T113" s="526"/>
      <c r="U113" s="526"/>
      <c r="V113" s="412"/>
      <c r="W113" s="412"/>
      <c r="X113" s="451"/>
    </row>
    <row r="114" spans="1:24" s="463" customFormat="1" x14ac:dyDescent="0.25">
      <c r="A114" s="437"/>
      <c r="B114" s="438"/>
      <c r="C114" s="451"/>
      <c r="D114" s="451"/>
      <c r="E114" s="451"/>
      <c r="F114" s="439"/>
      <c r="G114" s="451"/>
      <c r="H114" s="6"/>
      <c r="I114" s="6"/>
      <c r="J114" s="6"/>
      <c r="K114" s="6"/>
      <c r="L114" s="6"/>
      <c r="M114" s="451"/>
      <c r="N114" s="157"/>
      <c r="O114" s="461"/>
      <c r="P114" s="464"/>
      <c r="Q114" s="464"/>
      <c r="R114" s="464"/>
      <c r="S114" s="526"/>
      <c r="T114" s="526"/>
      <c r="U114" s="526"/>
      <c r="V114" s="412"/>
      <c r="W114" s="412"/>
      <c r="X114" s="451"/>
    </row>
    <row r="115" spans="1:24" s="463" customFormat="1" x14ac:dyDescent="0.25">
      <c r="A115" s="437"/>
      <c r="B115" s="440"/>
      <c r="C115" s="451"/>
      <c r="D115" s="451"/>
      <c r="E115" s="451"/>
      <c r="F115" s="441"/>
      <c r="G115" s="451"/>
      <c r="H115" s="6"/>
      <c r="I115" s="6"/>
      <c r="J115" s="6"/>
      <c r="K115" s="6"/>
      <c r="L115" s="6"/>
      <c r="M115" s="451"/>
      <c r="N115" s="157"/>
      <c r="O115" s="461"/>
      <c r="P115" s="451"/>
      <c r="Q115" s="451"/>
      <c r="R115" s="451"/>
      <c r="S115" s="526"/>
      <c r="T115" s="526"/>
      <c r="U115" s="526"/>
      <c r="V115" s="412"/>
      <c r="W115" s="412"/>
      <c r="X115" s="451"/>
    </row>
    <row r="116" spans="1:24" s="463" customFormat="1" x14ac:dyDescent="0.25">
      <c r="A116" s="431"/>
      <c r="B116" s="428"/>
      <c r="C116" s="451"/>
      <c r="D116" s="451"/>
      <c r="E116" s="451"/>
      <c r="F116" s="432"/>
      <c r="G116" s="451"/>
      <c r="H116" s="6"/>
      <c r="I116" s="6"/>
      <c r="J116" s="6"/>
      <c r="K116" s="6"/>
      <c r="L116" s="6"/>
      <c r="M116" s="451"/>
      <c r="N116" s="6"/>
      <c r="O116" s="451"/>
      <c r="P116" s="451"/>
      <c r="Q116" s="451"/>
      <c r="R116" s="451"/>
      <c r="S116" s="412"/>
      <c r="T116" s="412"/>
      <c r="U116" s="412"/>
      <c r="V116" s="412"/>
      <c r="W116" s="412"/>
      <c r="X116" s="451"/>
    </row>
    <row r="117" spans="1:24" s="463" customFormat="1" ht="14.25" customHeight="1" x14ac:dyDescent="0.25">
      <c r="A117" s="443"/>
      <c r="B117" s="434"/>
      <c r="C117" s="451"/>
      <c r="D117" s="451"/>
      <c r="E117" s="451"/>
      <c r="F117" s="423"/>
      <c r="G117" s="429"/>
      <c r="H117" s="6"/>
      <c r="I117" s="6"/>
      <c r="J117" s="157"/>
      <c r="K117" s="6"/>
      <c r="L117" s="6"/>
      <c r="M117" s="451"/>
      <c r="N117" s="6"/>
      <c r="O117" s="451"/>
      <c r="P117" s="451"/>
      <c r="Q117" s="451"/>
      <c r="R117" s="451"/>
      <c r="S117" s="526"/>
      <c r="T117" s="526"/>
      <c r="U117" s="526"/>
      <c r="V117" s="412"/>
      <c r="W117" s="412"/>
      <c r="X117" s="451"/>
    </row>
    <row r="118" spans="1:24" s="463" customFormat="1" x14ac:dyDescent="0.25">
      <c r="A118" s="437"/>
      <c r="B118" s="440"/>
      <c r="C118" s="451"/>
      <c r="D118" s="451"/>
      <c r="E118" s="451"/>
      <c r="F118" s="441"/>
      <c r="G118" s="451"/>
      <c r="H118" s="6"/>
      <c r="I118" s="6"/>
      <c r="J118" s="6"/>
      <c r="K118" s="6"/>
      <c r="L118" s="6"/>
      <c r="M118" s="451"/>
      <c r="N118" s="157"/>
      <c r="O118" s="461"/>
      <c r="P118" s="464"/>
      <c r="Q118" s="464"/>
      <c r="R118" s="464"/>
      <c r="S118" s="526"/>
      <c r="T118" s="526"/>
      <c r="U118" s="526"/>
      <c r="V118" s="412"/>
      <c r="W118" s="412"/>
      <c r="X118" s="451"/>
    </row>
    <row r="119" spans="1:24" s="463" customFormat="1" x14ac:dyDescent="0.25">
      <c r="A119" s="437"/>
      <c r="B119" s="440"/>
      <c r="C119" s="451"/>
      <c r="D119" s="451"/>
      <c r="E119" s="451"/>
      <c r="F119" s="441"/>
      <c r="G119" s="451"/>
      <c r="H119" s="6"/>
      <c r="I119" s="6"/>
      <c r="J119" s="6"/>
      <c r="K119" s="6"/>
      <c r="L119" s="6"/>
      <c r="M119" s="451"/>
      <c r="N119" s="157"/>
      <c r="O119" s="461"/>
      <c r="P119" s="451"/>
      <c r="Q119" s="451"/>
      <c r="R119" s="451"/>
      <c r="S119" s="526"/>
      <c r="T119" s="526"/>
      <c r="U119" s="526"/>
      <c r="V119" s="412"/>
      <c r="W119" s="412"/>
      <c r="X119" s="451"/>
    </row>
    <row r="120" spans="1:24" s="463" customFormat="1" x14ac:dyDescent="0.25">
      <c r="A120" s="525"/>
      <c r="B120" s="525"/>
      <c r="C120" s="525"/>
      <c r="D120" s="525"/>
      <c r="E120" s="525"/>
      <c r="F120" s="525"/>
      <c r="G120" s="525"/>
      <c r="H120" s="525"/>
      <c r="I120" s="525"/>
      <c r="J120" s="525"/>
      <c r="K120" s="525"/>
      <c r="L120" s="525"/>
      <c r="M120" s="525"/>
      <c r="N120" s="525"/>
      <c r="O120" s="525"/>
      <c r="P120" s="525"/>
      <c r="Q120" s="525"/>
      <c r="R120" s="525"/>
      <c r="S120" s="525"/>
      <c r="T120" s="525"/>
      <c r="U120" s="525"/>
      <c r="V120" s="525"/>
      <c r="W120" s="525"/>
      <c r="X120" s="525"/>
    </row>
    <row r="121" spans="1:24" s="463" customFormat="1" ht="14.25" customHeight="1" x14ac:dyDescent="0.25">
      <c r="A121" s="443"/>
      <c r="B121" s="434"/>
      <c r="C121" s="451"/>
      <c r="D121" s="451"/>
      <c r="E121" s="451"/>
      <c r="F121" s="423"/>
      <c r="G121" s="429"/>
      <c r="H121" s="6"/>
      <c r="I121" s="6"/>
      <c r="J121" s="157"/>
      <c r="K121" s="6"/>
      <c r="L121" s="6"/>
      <c r="M121" s="451"/>
      <c r="N121" s="6"/>
      <c r="O121" s="451"/>
      <c r="P121" s="451"/>
      <c r="Q121" s="451"/>
      <c r="R121" s="451"/>
      <c r="S121" s="526"/>
      <c r="T121" s="526"/>
      <c r="U121" s="526"/>
      <c r="V121" s="412"/>
      <c r="W121" s="412"/>
      <c r="X121" s="451"/>
    </row>
    <row r="122" spans="1:24" s="463" customFormat="1" x14ac:dyDescent="0.25">
      <c r="A122" s="437"/>
      <c r="B122" s="440"/>
      <c r="C122" s="451"/>
      <c r="D122" s="451"/>
      <c r="E122" s="451"/>
      <c r="F122" s="441"/>
      <c r="G122" s="451"/>
      <c r="H122" s="6"/>
      <c r="I122" s="6"/>
      <c r="J122" s="6"/>
      <c r="K122" s="6"/>
      <c r="L122" s="6"/>
      <c r="M122" s="451"/>
      <c r="N122" s="157"/>
      <c r="O122" s="461"/>
      <c r="P122" s="464"/>
      <c r="Q122" s="464"/>
      <c r="R122" s="464"/>
      <c r="S122" s="526"/>
      <c r="T122" s="526"/>
      <c r="U122" s="526"/>
      <c r="V122" s="412"/>
      <c r="W122" s="412"/>
      <c r="X122" s="451"/>
    </row>
    <row r="123" spans="1:24" s="463" customFormat="1" x14ac:dyDescent="0.25">
      <c r="A123" s="437"/>
      <c r="B123" s="440"/>
      <c r="C123" s="451"/>
      <c r="D123" s="451"/>
      <c r="E123" s="451"/>
      <c r="F123" s="441"/>
      <c r="G123" s="451"/>
      <c r="H123" s="6"/>
      <c r="I123" s="6"/>
      <c r="J123" s="6"/>
      <c r="K123" s="6"/>
      <c r="L123" s="6"/>
      <c r="M123" s="451"/>
      <c r="N123" s="157"/>
      <c r="O123" s="461"/>
      <c r="P123" s="451"/>
      <c r="Q123" s="451"/>
      <c r="R123" s="451"/>
      <c r="S123" s="526"/>
      <c r="T123" s="526"/>
      <c r="U123" s="526"/>
      <c r="V123" s="412"/>
      <c r="W123" s="412"/>
      <c r="X123" s="451"/>
    </row>
    <row r="124" spans="1:24" s="463" customFormat="1" x14ac:dyDescent="0.25">
      <c r="A124" s="453"/>
      <c r="B124" s="428"/>
      <c r="C124" s="451"/>
      <c r="D124" s="451"/>
      <c r="E124" s="451"/>
      <c r="F124" s="432"/>
      <c r="G124" s="451"/>
      <c r="H124" s="6"/>
      <c r="I124" s="6"/>
      <c r="J124" s="6"/>
      <c r="K124" s="6"/>
      <c r="L124" s="6"/>
      <c r="M124" s="451"/>
      <c r="N124" s="6"/>
      <c r="O124" s="451"/>
      <c r="P124" s="451"/>
      <c r="Q124" s="451"/>
      <c r="R124" s="451"/>
      <c r="S124" s="412"/>
      <c r="T124" s="412"/>
      <c r="U124" s="412"/>
      <c r="V124" s="412"/>
      <c r="W124" s="412"/>
      <c r="X124" s="451"/>
    </row>
    <row r="125" spans="1:24" s="463" customFormat="1" ht="14.25" customHeight="1" x14ac:dyDescent="0.25">
      <c r="A125" s="443"/>
      <c r="B125" s="434"/>
      <c r="C125" s="451"/>
      <c r="D125" s="451"/>
      <c r="E125" s="451"/>
      <c r="F125" s="423"/>
      <c r="G125" s="429"/>
      <c r="H125" s="6"/>
      <c r="I125" s="6"/>
      <c r="J125" s="157"/>
      <c r="K125" s="6"/>
      <c r="L125" s="6"/>
      <c r="M125" s="451"/>
      <c r="N125" s="6"/>
      <c r="O125" s="451"/>
      <c r="P125" s="451"/>
      <c r="Q125" s="451"/>
      <c r="R125" s="451"/>
      <c r="S125" s="526"/>
      <c r="T125" s="526"/>
      <c r="U125" s="526"/>
      <c r="V125" s="412"/>
      <c r="W125" s="412"/>
      <c r="X125" s="451"/>
    </row>
    <row r="126" spans="1:24" s="463" customFormat="1" x14ac:dyDescent="0.25">
      <c r="A126" s="437"/>
      <c r="B126" s="440"/>
      <c r="C126" s="451"/>
      <c r="D126" s="451"/>
      <c r="E126" s="451"/>
      <c r="F126" s="441"/>
      <c r="G126" s="451"/>
      <c r="H126" s="6"/>
      <c r="I126" s="6"/>
      <c r="J126" s="6"/>
      <c r="K126" s="6"/>
      <c r="L126" s="6"/>
      <c r="M126" s="451"/>
      <c r="N126" s="157"/>
      <c r="O126" s="461"/>
      <c r="P126" s="464"/>
      <c r="Q126" s="464"/>
      <c r="R126" s="464"/>
      <c r="S126" s="526"/>
      <c r="T126" s="526"/>
      <c r="U126" s="526"/>
      <c r="V126" s="412"/>
      <c r="W126" s="412"/>
      <c r="X126" s="451"/>
    </row>
    <row r="127" spans="1:24" s="463" customFormat="1" x14ac:dyDescent="0.25">
      <c r="A127" s="437"/>
      <c r="B127" s="440"/>
      <c r="C127" s="451"/>
      <c r="D127" s="451"/>
      <c r="E127" s="451"/>
      <c r="F127" s="441"/>
      <c r="G127" s="451"/>
      <c r="H127" s="6"/>
      <c r="I127" s="6"/>
      <c r="J127" s="6"/>
      <c r="K127" s="6"/>
      <c r="L127" s="6"/>
      <c r="M127" s="451"/>
      <c r="N127" s="157"/>
      <c r="O127" s="461"/>
      <c r="P127" s="451"/>
      <c r="Q127" s="451"/>
      <c r="R127" s="451"/>
      <c r="S127" s="526"/>
      <c r="T127" s="526"/>
      <c r="U127" s="526"/>
      <c r="V127" s="412"/>
      <c r="W127" s="412"/>
      <c r="X127" s="451"/>
    </row>
    <row r="128" spans="1:24" s="463" customFormat="1" x14ac:dyDescent="0.25">
      <c r="A128" s="453"/>
      <c r="B128" s="428"/>
      <c r="C128" s="451"/>
      <c r="D128" s="451"/>
      <c r="E128" s="451"/>
      <c r="F128" s="432"/>
      <c r="G128" s="451"/>
      <c r="H128" s="6"/>
      <c r="I128" s="6"/>
      <c r="J128" s="6"/>
      <c r="K128" s="6"/>
      <c r="L128" s="6"/>
      <c r="M128" s="451"/>
      <c r="N128" s="6"/>
      <c r="O128" s="451"/>
      <c r="P128" s="451"/>
      <c r="Q128" s="451"/>
      <c r="R128" s="451"/>
      <c r="S128" s="412"/>
      <c r="T128" s="412"/>
      <c r="U128" s="412"/>
      <c r="V128" s="412"/>
      <c r="W128" s="412"/>
      <c r="X128" s="451"/>
    </row>
    <row r="129" spans="1:24" s="463" customFormat="1" ht="14.25" customHeight="1" x14ac:dyDescent="0.25">
      <c r="A129" s="443"/>
      <c r="B129" s="434"/>
      <c r="C129" s="451"/>
      <c r="D129" s="451"/>
      <c r="E129" s="451"/>
      <c r="F129" s="423"/>
      <c r="G129" s="451"/>
      <c r="H129" s="6"/>
      <c r="I129" s="6"/>
      <c r="J129" s="157"/>
      <c r="K129" s="6"/>
      <c r="L129" s="6"/>
      <c r="M129" s="451"/>
      <c r="N129" s="6"/>
      <c r="O129" s="451"/>
      <c r="P129" s="451"/>
      <c r="Q129" s="451"/>
      <c r="R129" s="451"/>
      <c r="S129" s="527"/>
      <c r="T129" s="527"/>
      <c r="U129" s="527"/>
      <c r="V129" s="412"/>
      <c r="W129" s="412"/>
      <c r="X129" s="451"/>
    </row>
    <row r="130" spans="1:24" s="463" customFormat="1" x14ac:dyDescent="0.25">
      <c r="A130" s="437"/>
      <c r="B130" s="440"/>
      <c r="C130" s="451"/>
      <c r="D130" s="451"/>
      <c r="E130" s="451"/>
      <c r="F130" s="441"/>
      <c r="G130" s="451"/>
      <c r="H130" s="6"/>
      <c r="I130" s="6"/>
      <c r="J130" s="6"/>
      <c r="K130" s="6"/>
      <c r="L130" s="6"/>
      <c r="M130" s="451"/>
      <c r="N130" s="157"/>
      <c r="O130" s="461"/>
      <c r="P130" s="464"/>
      <c r="Q130" s="464"/>
      <c r="R130" s="464"/>
      <c r="S130" s="527"/>
      <c r="T130" s="527"/>
      <c r="U130" s="527"/>
      <c r="V130" s="412"/>
      <c r="W130" s="412"/>
      <c r="X130" s="451"/>
    </row>
    <row r="131" spans="1:24" s="463" customFormat="1" x14ac:dyDescent="0.25">
      <c r="A131" s="453"/>
      <c r="B131" s="428"/>
      <c r="C131" s="451"/>
      <c r="D131" s="451"/>
      <c r="E131" s="451"/>
      <c r="F131" s="432"/>
      <c r="G131" s="451"/>
      <c r="H131" s="6"/>
      <c r="I131" s="6"/>
      <c r="J131" s="6"/>
      <c r="K131" s="6"/>
      <c r="L131" s="6"/>
      <c r="M131" s="451"/>
      <c r="N131" s="6"/>
      <c r="O131" s="451"/>
      <c r="P131" s="451"/>
      <c r="Q131" s="451"/>
      <c r="R131" s="451"/>
      <c r="S131" s="412"/>
      <c r="T131" s="412"/>
      <c r="U131" s="412"/>
      <c r="V131" s="412"/>
      <c r="W131" s="412"/>
      <c r="X131" s="451"/>
    </row>
    <row r="132" spans="1:24" s="463" customFormat="1" ht="14.25" customHeight="1" x14ac:dyDescent="0.25">
      <c r="A132" s="436"/>
      <c r="B132" s="434"/>
      <c r="C132" s="451"/>
      <c r="D132" s="451"/>
      <c r="E132" s="451"/>
      <c r="F132" s="423"/>
      <c r="G132" s="429"/>
      <c r="H132" s="6"/>
      <c r="I132" s="6"/>
      <c r="J132" s="157"/>
      <c r="K132" s="6"/>
      <c r="L132" s="6"/>
      <c r="M132" s="451"/>
      <c r="N132" s="6"/>
      <c r="O132" s="451"/>
      <c r="P132" s="451"/>
      <c r="Q132" s="451"/>
      <c r="R132" s="451"/>
      <c r="S132" s="526"/>
      <c r="T132" s="526"/>
      <c r="U132" s="526"/>
      <c r="V132" s="412"/>
      <c r="W132" s="412"/>
      <c r="X132" s="451"/>
    </row>
    <row r="133" spans="1:24" s="463" customFormat="1" x14ac:dyDescent="0.25">
      <c r="A133" s="437"/>
      <c r="B133" s="438"/>
      <c r="C133" s="451"/>
      <c r="D133" s="451"/>
      <c r="E133" s="451"/>
      <c r="F133" s="439"/>
      <c r="G133" s="451"/>
      <c r="H133" s="6"/>
      <c r="I133" s="6"/>
      <c r="J133" s="6"/>
      <c r="K133" s="6"/>
      <c r="L133" s="6"/>
      <c r="M133" s="451"/>
      <c r="N133" s="157"/>
      <c r="O133" s="461"/>
      <c r="P133" s="464"/>
      <c r="Q133" s="464"/>
      <c r="R133" s="464"/>
      <c r="S133" s="526"/>
      <c r="T133" s="526"/>
      <c r="U133" s="526"/>
      <c r="V133" s="412"/>
      <c r="W133" s="412"/>
      <c r="X133" s="451"/>
    </row>
    <row r="134" spans="1:24" s="463" customFormat="1" x14ac:dyDescent="0.25">
      <c r="A134" s="437"/>
      <c r="B134" s="440"/>
      <c r="C134" s="451"/>
      <c r="D134" s="451"/>
      <c r="E134" s="451"/>
      <c r="F134" s="441"/>
      <c r="G134" s="451"/>
      <c r="H134" s="6"/>
      <c r="I134" s="6"/>
      <c r="J134" s="6"/>
      <c r="K134" s="6"/>
      <c r="L134" s="6"/>
      <c r="M134" s="451"/>
      <c r="N134" s="157"/>
      <c r="O134" s="461"/>
      <c r="P134" s="451"/>
      <c r="Q134" s="451"/>
      <c r="R134" s="451"/>
      <c r="S134" s="526"/>
      <c r="T134" s="526"/>
      <c r="U134" s="526"/>
      <c r="V134" s="412"/>
      <c r="W134" s="412"/>
      <c r="X134" s="451"/>
    </row>
    <row r="135" spans="1:24" s="463" customFormat="1" x14ac:dyDescent="0.25">
      <c r="A135" s="453"/>
      <c r="B135" s="428"/>
      <c r="C135" s="451"/>
      <c r="D135" s="451"/>
      <c r="E135" s="451"/>
      <c r="F135" s="432"/>
      <c r="G135" s="451"/>
      <c r="H135" s="6"/>
      <c r="I135" s="6"/>
      <c r="J135" s="6"/>
      <c r="K135" s="6"/>
      <c r="L135" s="6"/>
      <c r="M135" s="451"/>
      <c r="N135" s="6"/>
      <c r="O135" s="451"/>
      <c r="P135" s="451"/>
      <c r="Q135" s="451"/>
      <c r="R135" s="451"/>
      <c r="S135" s="412"/>
      <c r="T135" s="412"/>
      <c r="U135" s="412"/>
      <c r="V135" s="412"/>
      <c r="W135" s="412"/>
      <c r="X135" s="451"/>
    </row>
    <row r="136" spans="1:24" s="463" customFormat="1" ht="14.25" customHeight="1" x14ac:dyDescent="0.25">
      <c r="A136" s="436"/>
      <c r="B136" s="434"/>
      <c r="C136" s="451"/>
      <c r="D136" s="451"/>
      <c r="E136" s="451"/>
      <c r="F136" s="423"/>
      <c r="G136" s="429"/>
      <c r="H136" s="6"/>
      <c r="I136" s="6"/>
      <c r="J136" s="157"/>
      <c r="K136" s="6"/>
      <c r="L136" s="6"/>
      <c r="M136" s="451"/>
      <c r="N136" s="6"/>
      <c r="O136" s="451"/>
      <c r="P136" s="451"/>
      <c r="Q136" s="451"/>
      <c r="R136" s="451"/>
      <c r="S136" s="526"/>
      <c r="T136" s="526"/>
      <c r="U136" s="526"/>
      <c r="V136" s="412"/>
      <c r="W136" s="412"/>
      <c r="X136" s="451"/>
    </row>
    <row r="137" spans="1:24" s="463" customFormat="1" x14ac:dyDescent="0.25">
      <c r="A137" s="437"/>
      <c r="B137" s="438"/>
      <c r="C137" s="451"/>
      <c r="D137" s="451"/>
      <c r="E137" s="451"/>
      <c r="F137" s="439"/>
      <c r="G137" s="451"/>
      <c r="H137" s="6"/>
      <c r="I137" s="6"/>
      <c r="J137" s="6"/>
      <c r="K137" s="6"/>
      <c r="L137" s="6"/>
      <c r="M137" s="451"/>
      <c r="N137" s="157"/>
      <c r="O137" s="461"/>
      <c r="P137" s="464"/>
      <c r="Q137" s="464"/>
      <c r="R137" s="464"/>
      <c r="S137" s="526"/>
      <c r="T137" s="526"/>
      <c r="U137" s="526"/>
      <c r="V137" s="412"/>
      <c r="W137" s="412"/>
      <c r="X137" s="451"/>
    </row>
    <row r="138" spans="1:24" s="463" customFormat="1" x14ac:dyDescent="0.25">
      <c r="A138" s="437"/>
      <c r="B138" s="440"/>
      <c r="C138" s="451"/>
      <c r="D138" s="451"/>
      <c r="E138" s="451"/>
      <c r="F138" s="441"/>
      <c r="G138" s="451"/>
      <c r="H138" s="6"/>
      <c r="I138" s="6"/>
      <c r="J138" s="6"/>
      <c r="K138" s="6"/>
      <c r="L138" s="6"/>
      <c r="M138" s="451"/>
      <c r="N138" s="157"/>
      <c r="O138" s="461"/>
      <c r="P138" s="451"/>
      <c r="Q138" s="451"/>
      <c r="R138" s="451"/>
      <c r="S138" s="526"/>
      <c r="T138" s="526"/>
      <c r="U138" s="526"/>
      <c r="V138" s="412"/>
      <c r="W138" s="412"/>
      <c r="X138" s="451"/>
    </row>
    <row r="139" spans="1:24" s="463" customFormat="1" x14ac:dyDescent="0.25">
      <c r="A139" s="525"/>
      <c r="B139" s="525"/>
      <c r="C139" s="525"/>
      <c r="D139" s="525"/>
      <c r="E139" s="525"/>
      <c r="F139" s="525"/>
      <c r="G139" s="525"/>
      <c r="H139" s="525"/>
      <c r="I139" s="525"/>
      <c r="J139" s="525"/>
      <c r="K139" s="525"/>
      <c r="L139" s="525"/>
      <c r="M139" s="525"/>
      <c r="N139" s="525"/>
      <c r="O139" s="525"/>
      <c r="P139" s="525"/>
      <c r="Q139" s="525"/>
      <c r="R139" s="525"/>
      <c r="S139" s="525"/>
      <c r="T139" s="525"/>
      <c r="U139" s="525"/>
      <c r="V139" s="525"/>
      <c r="W139" s="525"/>
      <c r="X139" s="525"/>
    </row>
    <row r="140" spans="1:24" s="463" customFormat="1" ht="14.25" customHeight="1" x14ac:dyDescent="0.25">
      <c r="A140" s="443"/>
      <c r="B140" s="434"/>
      <c r="C140" s="451"/>
      <c r="D140" s="451"/>
      <c r="E140" s="451"/>
      <c r="F140" s="423"/>
      <c r="G140" s="429"/>
      <c r="H140" s="6"/>
      <c r="I140" s="6"/>
      <c r="J140" s="157"/>
      <c r="K140" s="6"/>
      <c r="L140" s="6"/>
      <c r="M140" s="451"/>
      <c r="N140" s="6"/>
      <c r="O140" s="451"/>
      <c r="P140" s="451"/>
      <c r="Q140" s="451"/>
      <c r="R140" s="451"/>
      <c r="S140" s="526"/>
      <c r="T140" s="526"/>
      <c r="U140" s="526"/>
      <c r="V140" s="412"/>
      <c r="W140" s="412"/>
      <c r="X140" s="451"/>
    </row>
    <row r="141" spans="1:24" s="463" customFormat="1" x14ac:dyDescent="0.25">
      <c r="A141" s="437"/>
      <c r="B141" s="440"/>
      <c r="C141" s="451"/>
      <c r="D141" s="451"/>
      <c r="E141" s="451"/>
      <c r="F141" s="441"/>
      <c r="G141" s="451"/>
      <c r="H141" s="6"/>
      <c r="I141" s="6"/>
      <c r="J141" s="6"/>
      <c r="K141" s="6"/>
      <c r="L141" s="6"/>
      <c r="M141" s="451"/>
      <c r="N141" s="157"/>
      <c r="O141" s="461"/>
      <c r="P141" s="464"/>
      <c r="Q141" s="464"/>
      <c r="R141" s="464"/>
      <c r="S141" s="526"/>
      <c r="T141" s="526"/>
      <c r="U141" s="526"/>
      <c r="V141" s="412"/>
      <c r="W141" s="412"/>
      <c r="X141" s="451"/>
    </row>
    <row r="142" spans="1:24" s="463" customFormat="1" x14ac:dyDescent="0.25">
      <c r="A142" s="437"/>
      <c r="B142" s="440"/>
      <c r="C142" s="451"/>
      <c r="D142" s="451"/>
      <c r="E142" s="451"/>
      <c r="F142" s="441"/>
      <c r="G142" s="451"/>
      <c r="H142" s="6"/>
      <c r="I142" s="6"/>
      <c r="J142" s="6"/>
      <c r="K142" s="6"/>
      <c r="L142" s="6"/>
      <c r="M142" s="451"/>
      <c r="N142" s="157"/>
      <c r="O142" s="461"/>
      <c r="P142" s="451"/>
      <c r="Q142" s="451"/>
      <c r="R142" s="451"/>
      <c r="S142" s="526"/>
      <c r="T142" s="526"/>
      <c r="U142" s="526"/>
      <c r="V142" s="412"/>
      <c r="W142" s="412"/>
      <c r="X142" s="451"/>
    </row>
    <row r="143" spans="1:24" s="463" customFormat="1" x14ac:dyDescent="0.25">
      <c r="A143" s="437"/>
      <c r="B143" s="440"/>
      <c r="C143" s="451"/>
      <c r="D143" s="451"/>
      <c r="E143" s="451"/>
      <c r="F143" s="441"/>
      <c r="G143" s="451"/>
      <c r="H143" s="6"/>
      <c r="I143" s="6"/>
      <c r="J143" s="6"/>
      <c r="K143" s="6"/>
      <c r="L143" s="6"/>
      <c r="M143" s="451"/>
      <c r="N143" s="6"/>
      <c r="O143" s="451"/>
      <c r="P143" s="451"/>
      <c r="Q143" s="451"/>
      <c r="R143" s="451"/>
      <c r="S143" s="412"/>
      <c r="T143" s="412"/>
      <c r="U143" s="412"/>
      <c r="V143" s="412"/>
      <c r="W143" s="412"/>
      <c r="X143" s="451"/>
    </row>
    <row r="144" spans="1:24" s="463" customFormat="1" ht="14.25" customHeight="1" x14ac:dyDescent="0.25">
      <c r="A144" s="443"/>
      <c r="B144" s="434"/>
      <c r="C144" s="451"/>
      <c r="D144" s="451"/>
      <c r="E144" s="451"/>
      <c r="F144" s="423"/>
      <c r="G144" s="429"/>
      <c r="H144" s="6"/>
      <c r="I144" s="6"/>
      <c r="J144" s="157"/>
      <c r="K144" s="6"/>
      <c r="L144" s="6"/>
      <c r="M144" s="451"/>
      <c r="N144" s="6"/>
      <c r="O144" s="451"/>
      <c r="P144" s="451"/>
      <c r="Q144" s="451"/>
      <c r="R144" s="451"/>
      <c r="S144" s="526"/>
      <c r="T144" s="526"/>
      <c r="U144" s="526"/>
      <c r="V144" s="412"/>
      <c r="W144" s="412"/>
      <c r="X144" s="451"/>
    </row>
    <row r="145" spans="1:24" s="463" customFormat="1" x14ac:dyDescent="0.25">
      <c r="A145" s="437"/>
      <c r="B145" s="440"/>
      <c r="C145" s="451"/>
      <c r="D145" s="451"/>
      <c r="E145" s="451"/>
      <c r="F145" s="441"/>
      <c r="G145" s="451"/>
      <c r="H145" s="6"/>
      <c r="I145" s="6"/>
      <c r="J145" s="6"/>
      <c r="K145" s="6"/>
      <c r="L145" s="6"/>
      <c r="M145" s="451"/>
      <c r="N145" s="157"/>
      <c r="O145" s="461"/>
      <c r="P145" s="464"/>
      <c r="Q145" s="464"/>
      <c r="R145" s="464"/>
      <c r="S145" s="526"/>
      <c r="T145" s="526"/>
      <c r="U145" s="526"/>
      <c r="V145" s="412"/>
      <c r="W145" s="412"/>
      <c r="X145" s="451"/>
    </row>
    <row r="146" spans="1:24" s="463" customFormat="1" x14ac:dyDescent="0.25">
      <c r="A146" s="437"/>
      <c r="B146" s="440"/>
      <c r="C146" s="451"/>
      <c r="D146" s="451"/>
      <c r="E146" s="451"/>
      <c r="F146" s="441"/>
      <c r="G146" s="451"/>
      <c r="H146" s="6"/>
      <c r="I146" s="6"/>
      <c r="J146" s="6"/>
      <c r="K146" s="6"/>
      <c r="L146" s="6"/>
      <c r="M146" s="451"/>
      <c r="N146" s="157"/>
      <c r="O146" s="461"/>
      <c r="P146" s="451"/>
      <c r="Q146" s="451"/>
      <c r="R146" s="451"/>
      <c r="S146" s="526"/>
      <c r="T146" s="526"/>
      <c r="U146" s="526"/>
      <c r="V146" s="412"/>
      <c r="W146" s="412"/>
      <c r="X146" s="451"/>
    </row>
    <row r="147" spans="1:24" s="463" customFormat="1" x14ac:dyDescent="0.25">
      <c r="A147" s="525"/>
      <c r="B147" s="525"/>
      <c r="C147" s="525"/>
      <c r="D147" s="525"/>
      <c r="E147" s="525"/>
      <c r="F147" s="525"/>
      <c r="G147" s="525"/>
      <c r="H147" s="525"/>
      <c r="I147" s="525"/>
      <c r="J147" s="525"/>
      <c r="K147" s="525"/>
      <c r="L147" s="525"/>
      <c r="M147" s="525"/>
      <c r="N147" s="525"/>
      <c r="O147" s="525"/>
      <c r="P147" s="525"/>
      <c r="Q147" s="525"/>
      <c r="R147" s="525"/>
      <c r="S147" s="525"/>
      <c r="T147" s="525"/>
      <c r="U147" s="525"/>
      <c r="V147" s="525"/>
      <c r="W147" s="525"/>
      <c r="X147" s="525"/>
    </row>
    <row r="148" spans="1:24" s="463" customFormat="1" ht="14.25" customHeight="1" x14ac:dyDescent="0.25">
      <c r="A148" s="443"/>
      <c r="B148" s="434"/>
      <c r="C148" s="451"/>
      <c r="D148" s="451"/>
      <c r="E148" s="451"/>
      <c r="F148" s="423"/>
      <c r="G148" s="451"/>
      <c r="H148" s="6"/>
      <c r="I148" s="6"/>
      <c r="J148" s="157"/>
      <c r="K148" s="6"/>
      <c r="L148" s="6"/>
      <c r="M148" s="451"/>
      <c r="N148" s="6"/>
      <c r="O148" s="451"/>
      <c r="P148" s="451"/>
      <c r="Q148" s="451"/>
      <c r="R148" s="451"/>
      <c r="S148" s="527"/>
      <c r="T148" s="527"/>
      <c r="U148" s="527"/>
      <c r="V148" s="412"/>
      <c r="W148" s="412"/>
      <c r="X148" s="451"/>
    </row>
    <row r="149" spans="1:24" s="463" customFormat="1" x14ac:dyDescent="0.25">
      <c r="A149" s="444"/>
      <c r="B149" s="440"/>
      <c r="C149" s="451"/>
      <c r="D149" s="451"/>
      <c r="E149" s="451"/>
      <c r="F149" s="441"/>
      <c r="G149" s="451"/>
      <c r="H149" s="6"/>
      <c r="I149" s="6"/>
      <c r="J149" s="6"/>
      <c r="K149" s="6"/>
      <c r="L149" s="6"/>
      <c r="M149" s="451"/>
      <c r="N149" s="157"/>
      <c r="O149" s="461"/>
      <c r="P149" s="464"/>
      <c r="Q149" s="464"/>
      <c r="R149" s="464"/>
      <c r="S149" s="527"/>
      <c r="T149" s="527"/>
      <c r="U149" s="527"/>
      <c r="V149" s="412"/>
      <c r="W149" s="412"/>
      <c r="X149" s="451"/>
    </row>
    <row r="150" spans="1:24" s="463" customFormat="1" x14ac:dyDescent="0.25">
      <c r="A150" s="525"/>
      <c r="B150" s="525"/>
      <c r="C150" s="525"/>
      <c r="D150" s="525"/>
      <c r="E150" s="525"/>
      <c r="F150" s="525"/>
      <c r="G150" s="525"/>
      <c r="H150" s="525"/>
      <c r="I150" s="525"/>
      <c r="J150" s="525"/>
      <c r="K150" s="525"/>
      <c r="L150" s="525"/>
      <c r="M150" s="525"/>
      <c r="N150" s="525"/>
      <c r="O150" s="525"/>
      <c r="P150" s="525"/>
      <c r="Q150" s="525"/>
      <c r="R150" s="525"/>
      <c r="S150" s="525"/>
      <c r="T150" s="525"/>
      <c r="U150" s="525"/>
      <c r="V150" s="525"/>
      <c r="W150" s="525"/>
      <c r="X150" s="525"/>
    </row>
    <row r="151" spans="1:24" s="463" customFormat="1" ht="14.25" customHeight="1" x14ac:dyDescent="0.25">
      <c r="A151" s="445"/>
      <c r="B151" s="434"/>
      <c r="C151" s="451"/>
      <c r="D151" s="451"/>
      <c r="E151" s="451"/>
      <c r="F151" s="423"/>
      <c r="G151" s="429"/>
      <c r="H151" s="6"/>
      <c r="I151" s="6"/>
      <c r="J151" s="157"/>
      <c r="K151" s="6"/>
      <c r="L151" s="6"/>
      <c r="M151" s="451"/>
      <c r="N151" s="6"/>
      <c r="O151" s="451"/>
      <c r="P151" s="451"/>
      <c r="Q151" s="451"/>
      <c r="R151" s="451"/>
      <c r="S151" s="526"/>
      <c r="T151" s="526"/>
      <c r="U151" s="526"/>
      <c r="V151" s="412"/>
      <c r="W151" s="412"/>
      <c r="X151" s="451"/>
    </row>
    <row r="152" spans="1:24" s="463" customFormat="1" x14ac:dyDescent="0.25">
      <c r="A152" s="446"/>
      <c r="B152" s="440"/>
      <c r="C152" s="451"/>
      <c r="D152" s="451"/>
      <c r="E152" s="451"/>
      <c r="F152" s="447"/>
      <c r="G152" s="451"/>
      <c r="H152" s="6"/>
      <c r="I152" s="6"/>
      <c r="J152" s="6"/>
      <c r="K152" s="6"/>
      <c r="L152" s="6"/>
      <c r="M152" s="451"/>
      <c r="N152" s="157"/>
      <c r="O152" s="461"/>
      <c r="P152" s="464"/>
      <c r="Q152" s="464"/>
      <c r="R152" s="464"/>
      <c r="S152" s="526"/>
      <c r="T152" s="526"/>
      <c r="U152" s="526"/>
      <c r="V152" s="412"/>
      <c r="W152" s="412"/>
      <c r="X152" s="451"/>
    </row>
    <row r="153" spans="1:24" s="463" customFormat="1" x14ac:dyDescent="0.25">
      <c r="A153" s="446"/>
      <c r="B153" s="440"/>
      <c r="C153" s="451"/>
      <c r="D153" s="451"/>
      <c r="E153" s="451"/>
      <c r="F153" s="447"/>
      <c r="G153" s="451"/>
      <c r="H153" s="6"/>
      <c r="I153" s="6"/>
      <c r="J153" s="6"/>
      <c r="K153" s="6"/>
      <c r="L153" s="6"/>
      <c r="M153" s="451"/>
      <c r="N153" s="157"/>
      <c r="O153" s="461"/>
      <c r="P153" s="451"/>
      <c r="Q153" s="451"/>
      <c r="R153" s="451"/>
      <c r="S153" s="526"/>
      <c r="T153" s="526"/>
      <c r="U153" s="526"/>
      <c r="V153" s="412"/>
      <c r="W153" s="412"/>
      <c r="X153" s="451"/>
    </row>
    <row r="154" spans="1:24" s="463" customFormat="1" x14ac:dyDescent="0.25">
      <c r="A154" s="466"/>
      <c r="B154" s="528"/>
      <c r="C154" s="528"/>
      <c r="D154" s="528"/>
      <c r="E154" s="528"/>
      <c r="F154" s="528"/>
      <c r="G154" s="528"/>
      <c r="H154" s="528"/>
      <c r="I154" s="528"/>
      <c r="J154" s="528"/>
      <c r="K154" s="528"/>
      <c r="L154" s="528"/>
      <c r="M154" s="528"/>
      <c r="N154" s="528"/>
      <c r="O154" s="528"/>
      <c r="P154" s="528"/>
      <c r="Q154" s="528"/>
      <c r="R154" s="528"/>
      <c r="S154" s="528"/>
      <c r="T154" s="528"/>
      <c r="U154" s="528"/>
      <c r="V154" s="528"/>
      <c r="W154" s="528"/>
      <c r="X154" s="528"/>
    </row>
    <row r="155" spans="1:24" s="463" customFormat="1" ht="14.25" customHeight="1" x14ac:dyDescent="0.25">
      <c r="A155" s="433"/>
      <c r="B155" s="434"/>
      <c r="C155" s="451"/>
      <c r="D155" s="451"/>
      <c r="E155" s="451"/>
      <c r="F155" s="423"/>
      <c r="G155" s="451"/>
      <c r="H155" s="6"/>
      <c r="I155" s="6"/>
      <c r="J155" s="157"/>
      <c r="K155" s="6"/>
      <c r="L155" s="6"/>
      <c r="M155" s="451"/>
      <c r="N155" s="6"/>
      <c r="O155" s="451"/>
      <c r="P155" s="451"/>
      <c r="Q155" s="451"/>
      <c r="R155" s="451"/>
      <c r="S155" s="527"/>
      <c r="T155" s="527"/>
      <c r="U155" s="527"/>
      <c r="V155" s="412"/>
      <c r="W155" s="412"/>
      <c r="X155" s="451"/>
    </row>
    <row r="156" spans="1:24" s="463" customFormat="1" x14ac:dyDescent="0.25">
      <c r="A156" s="448"/>
      <c r="B156" s="428"/>
      <c r="C156" s="451"/>
      <c r="D156" s="451"/>
      <c r="E156" s="451"/>
      <c r="F156" s="432"/>
      <c r="G156" s="451"/>
      <c r="H156" s="6"/>
      <c r="I156" s="6"/>
      <c r="J156" s="6"/>
      <c r="K156" s="6"/>
      <c r="L156" s="6"/>
      <c r="M156" s="451"/>
      <c r="N156" s="157"/>
      <c r="O156" s="461"/>
      <c r="P156" s="464"/>
      <c r="Q156" s="464"/>
      <c r="R156" s="464"/>
      <c r="S156" s="527"/>
      <c r="T156" s="527"/>
      <c r="U156" s="527"/>
      <c r="V156" s="412"/>
      <c r="W156" s="412"/>
      <c r="X156" s="451"/>
    </row>
    <row r="157" spans="1:24" s="463" customFormat="1" x14ac:dyDescent="0.25">
      <c r="A157" s="525"/>
      <c r="B157" s="525"/>
      <c r="C157" s="525"/>
      <c r="D157" s="525"/>
      <c r="E157" s="525"/>
      <c r="F157" s="525"/>
      <c r="G157" s="525"/>
      <c r="H157" s="525"/>
      <c r="I157" s="525"/>
      <c r="J157" s="525"/>
      <c r="K157" s="525"/>
      <c r="L157" s="525"/>
      <c r="M157" s="525"/>
      <c r="N157" s="525"/>
      <c r="O157" s="525"/>
      <c r="P157" s="525"/>
      <c r="Q157" s="525"/>
      <c r="R157" s="525"/>
      <c r="S157" s="525"/>
      <c r="T157" s="525"/>
      <c r="U157" s="525"/>
      <c r="V157" s="525"/>
      <c r="W157" s="525"/>
      <c r="X157" s="525"/>
    </row>
    <row r="158" spans="1:24" s="463" customFormat="1" ht="14.25" customHeight="1" x14ac:dyDescent="0.25">
      <c r="A158" s="436"/>
      <c r="B158" s="434"/>
      <c r="C158" s="451"/>
      <c r="D158" s="451"/>
      <c r="E158" s="451"/>
      <c r="F158" s="423"/>
      <c r="G158" s="451"/>
      <c r="H158" s="6"/>
      <c r="I158" s="6"/>
      <c r="J158" s="157"/>
      <c r="K158" s="6"/>
      <c r="L158" s="6"/>
      <c r="M158" s="451"/>
      <c r="N158" s="6"/>
      <c r="O158" s="451"/>
      <c r="P158" s="451"/>
      <c r="Q158" s="451"/>
      <c r="R158" s="451"/>
      <c r="S158" s="527"/>
      <c r="T158" s="527"/>
      <c r="U158" s="527"/>
      <c r="V158" s="412"/>
      <c r="W158" s="412"/>
      <c r="X158" s="451"/>
    </row>
    <row r="159" spans="1:24" s="463" customFormat="1" x14ac:dyDescent="0.25">
      <c r="A159" s="437"/>
      <c r="B159" s="440"/>
      <c r="C159" s="451"/>
      <c r="D159" s="451"/>
      <c r="E159" s="451"/>
      <c r="F159" s="441"/>
      <c r="G159" s="451"/>
      <c r="H159" s="6"/>
      <c r="I159" s="6"/>
      <c r="J159" s="6"/>
      <c r="K159" s="6"/>
      <c r="L159" s="6"/>
      <c r="M159" s="451"/>
      <c r="N159" s="157"/>
      <c r="O159" s="461"/>
      <c r="P159" s="464"/>
      <c r="Q159" s="464"/>
      <c r="R159" s="464"/>
      <c r="S159" s="527"/>
      <c r="T159" s="527"/>
      <c r="U159" s="527"/>
      <c r="V159" s="412"/>
      <c r="W159" s="412"/>
      <c r="X159" s="451"/>
    </row>
    <row r="160" spans="1:24" s="463" customFormat="1" x14ac:dyDescent="0.25">
      <c r="A160" s="525"/>
      <c r="B160" s="525"/>
      <c r="C160" s="525"/>
      <c r="D160" s="525"/>
      <c r="E160" s="525"/>
      <c r="F160" s="525"/>
      <c r="G160" s="525"/>
      <c r="H160" s="525"/>
      <c r="I160" s="525"/>
      <c r="J160" s="525"/>
      <c r="K160" s="525"/>
      <c r="L160" s="525"/>
      <c r="M160" s="525"/>
      <c r="N160" s="525"/>
      <c r="O160" s="525"/>
      <c r="P160" s="525"/>
      <c r="Q160" s="525"/>
      <c r="R160" s="525"/>
      <c r="S160" s="525"/>
      <c r="T160" s="525"/>
      <c r="U160" s="525"/>
      <c r="V160" s="525"/>
      <c r="W160" s="525"/>
      <c r="X160" s="525"/>
    </row>
    <row r="161" spans="1:24" s="463" customFormat="1" ht="14.25" customHeight="1" x14ac:dyDescent="0.25">
      <c r="A161" s="436"/>
      <c r="B161" s="434"/>
      <c r="C161" s="451"/>
      <c r="D161" s="451"/>
      <c r="E161" s="451"/>
      <c r="F161" s="423"/>
      <c r="G161" s="429"/>
      <c r="H161" s="6"/>
      <c r="I161" s="6"/>
      <c r="J161" s="157"/>
      <c r="K161" s="6"/>
      <c r="L161" s="6"/>
      <c r="M161" s="451"/>
      <c r="N161" s="6"/>
      <c r="O161" s="451"/>
      <c r="P161" s="451"/>
      <c r="Q161" s="451"/>
      <c r="R161" s="451"/>
      <c r="S161" s="526"/>
      <c r="T161" s="526"/>
      <c r="U161" s="526"/>
      <c r="V161" s="412"/>
      <c r="W161" s="412"/>
      <c r="X161" s="451"/>
    </row>
    <row r="162" spans="1:24" s="463" customFormat="1" x14ac:dyDescent="0.25">
      <c r="A162" s="437"/>
      <c r="B162" s="438"/>
      <c r="C162" s="451"/>
      <c r="D162" s="451"/>
      <c r="E162" s="451"/>
      <c r="F162" s="439"/>
      <c r="G162" s="451"/>
      <c r="H162" s="6"/>
      <c r="I162" s="6"/>
      <c r="J162" s="6"/>
      <c r="K162" s="6"/>
      <c r="L162" s="6"/>
      <c r="M162" s="451"/>
      <c r="N162" s="157"/>
      <c r="O162" s="461"/>
      <c r="P162" s="464"/>
      <c r="Q162" s="464"/>
      <c r="R162" s="464"/>
      <c r="S162" s="526"/>
      <c r="T162" s="526"/>
      <c r="U162" s="526"/>
      <c r="V162" s="412"/>
      <c r="W162" s="412"/>
      <c r="X162" s="451"/>
    </row>
    <row r="163" spans="1:24" s="463" customFormat="1" x14ac:dyDescent="0.25">
      <c r="A163" s="437"/>
      <c r="B163" s="440"/>
      <c r="C163" s="451"/>
      <c r="D163" s="451"/>
      <c r="E163" s="451"/>
      <c r="F163" s="441"/>
      <c r="G163" s="451"/>
      <c r="H163" s="6"/>
      <c r="I163" s="6"/>
      <c r="J163" s="6"/>
      <c r="K163" s="6"/>
      <c r="L163" s="6"/>
      <c r="M163" s="451"/>
      <c r="N163" s="157"/>
      <c r="O163" s="461"/>
      <c r="P163" s="451"/>
      <c r="Q163" s="451"/>
      <c r="R163" s="451"/>
      <c r="S163" s="526"/>
      <c r="T163" s="526"/>
      <c r="U163" s="526"/>
      <c r="V163" s="412"/>
      <c r="W163" s="412"/>
      <c r="X163" s="451"/>
    </row>
    <row r="164" spans="1:24" s="463" customFormat="1" x14ac:dyDescent="0.25">
      <c r="A164" s="453"/>
      <c r="B164" s="428"/>
      <c r="C164" s="451"/>
      <c r="D164" s="451"/>
      <c r="E164" s="451"/>
      <c r="F164" s="432"/>
      <c r="G164" s="451"/>
      <c r="H164" s="6"/>
      <c r="I164" s="6"/>
      <c r="J164" s="6"/>
      <c r="K164" s="6"/>
      <c r="L164" s="6"/>
      <c r="M164" s="451"/>
      <c r="N164" s="6"/>
      <c r="O164" s="451"/>
      <c r="P164" s="451"/>
      <c r="Q164" s="451"/>
      <c r="R164" s="451"/>
      <c r="S164" s="412"/>
      <c r="T164" s="412"/>
      <c r="U164" s="412"/>
      <c r="V164" s="412"/>
      <c r="W164" s="412"/>
      <c r="X164" s="451"/>
    </row>
    <row r="165" spans="1:24" s="463" customFormat="1" ht="14.25" customHeight="1" x14ac:dyDescent="0.25">
      <c r="A165" s="436"/>
      <c r="B165" s="434"/>
      <c r="C165" s="451"/>
      <c r="D165" s="451"/>
      <c r="E165" s="451"/>
      <c r="F165" s="423"/>
      <c r="G165" s="451"/>
      <c r="H165" s="6"/>
      <c r="I165" s="6"/>
      <c r="J165" s="157"/>
      <c r="K165" s="6"/>
      <c r="L165" s="6"/>
      <c r="M165" s="451"/>
      <c r="N165" s="6"/>
      <c r="O165" s="451"/>
      <c r="P165" s="451"/>
      <c r="Q165" s="451"/>
      <c r="R165" s="451"/>
      <c r="S165" s="527"/>
      <c r="T165" s="527"/>
      <c r="U165" s="527"/>
      <c r="V165" s="412"/>
      <c r="W165" s="412"/>
      <c r="X165" s="451"/>
    </row>
    <row r="166" spans="1:24" s="463" customFormat="1" x14ac:dyDescent="0.25">
      <c r="A166" s="437"/>
      <c r="B166" s="438"/>
      <c r="C166" s="451"/>
      <c r="D166" s="451"/>
      <c r="E166" s="451"/>
      <c r="F166" s="439"/>
      <c r="G166" s="451"/>
      <c r="H166" s="6"/>
      <c r="I166" s="6"/>
      <c r="J166" s="6"/>
      <c r="K166" s="6"/>
      <c r="L166" s="6"/>
      <c r="M166" s="451"/>
      <c r="N166" s="157"/>
      <c r="O166" s="461"/>
      <c r="P166" s="464"/>
      <c r="Q166" s="464"/>
      <c r="R166" s="464"/>
      <c r="S166" s="527"/>
      <c r="T166" s="527"/>
      <c r="U166" s="527"/>
      <c r="V166" s="412"/>
      <c r="W166" s="412"/>
      <c r="X166" s="451"/>
    </row>
    <row r="167" spans="1:24" s="463" customFormat="1" x14ac:dyDescent="0.25">
      <c r="A167" s="453"/>
      <c r="B167" s="428"/>
      <c r="C167" s="451"/>
      <c r="D167" s="451"/>
      <c r="E167" s="451"/>
      <c r="F167" s="432"/>
      <c r="G167" s="451"/>
      <c r="H167" s="6"/>
      <c r="I167" s="6"/>
      <c r="J167" s="6"/>
      <c r="K167" s="6"/>
      <c r="L167" s="6"/>
      <c r="M167" s="451"/>
      <c r="N167" s="6"/>
      <c r="O167" s="451"/>
      <c r="P167" s="451"/>
      <c r="Q167" s="451"/>
      <c r="R167" s="451"/>
      <c r="S167" s="412"/>
      <c r="T167" s="412"/>
      <c r="U167" s="412"/>
      <c r="V167" s="412"/>
      <c r="W167" s="412"/>
      <c r="X167" s="451"/>
    </row>
    <row r="168" spans="1:24" s="463" customFormat="1" ht="14.25" customHeight="1" x14ac:dyDescent="0.25">
      <c r="A168" s="436"/>
      <c r="B168" s="434"/>
      <c r="C168" s="451"/>
      <c r="D168" s="451"/>
      <c r="E168" s="451"/>
      <c r="F168" s="423"/>
      <c r="G168" s="429"/>
      <c r="H168" s="6"/>
      <c r="I168" s="6"/>
      <c r="J168" s="157"/>
      <c r="K168" s="6"/>
      <c r="L168" s="6"/>
      <c r="M168" s="451"/>
      <c r="N168" s="6"/>
      <c r="O168" s="451"/>
      <c r="P168" s="451"/>
      <c r="Q168" s="451"/>
      <c r="R168" s="451"/>
      <c r="S168" s="526"/>
      <c r="T168" s="526"/>
      <c r="U168" s="526"/>
      <c r="V168" s="412"/>
      <c r="W168" s="412"/>
      <c r="X168" s="451"/>
    </row>
    <row r="169" spans="1:24" s="463" customFormat="1" x14ac:dyDescent="0.25">
      <c r="A169" s="437"/>
      <c r="B169" s="440"/>
      <c r="C169" s="451"/>
      <c r="D169" s="451"/>
      <c r="E169" s="451"/>
      <c r="F169" s="441"/>
      <c r="G169" s="451"/>
      <c r="H169" s="6"/>
      <c r="I169" s="6"/>
      <c r="J169" s="6"/>
      <c r="K169" s="6"/>
      <c r="L169" s="6"/>
      <c r="M169" s="451"/>
      <c r="N169" s="157"/>
      <c r="O169" s="461"/>
      <c r="P169" s="464"/>
      <c r="Q169" s="464"/>
      <c r="R169" s="464"/>
      <c r="S169" s="526"/>
      <c r="T169" s="526"/>
      <c r="U169" s="526"/>
      <c r="V169" s="412"/>
      <c r="W169" s="412"/>
      <c r="X169" s="451"/>
    </row>
    <row r="170" spans="1:24" s="463" customFormat="1" x14ac:dyDescent="0.25">
      <c r="A170" s="437"/>
      <c r="B170" s="438"/>
      <c r="C170" s="451"/>
      <c r="D170" s="451"/>
      <c r="E170" s="451"/>
      <c r="F170" s="439"/>
      <c r="G170" s="451"/>
      <c r="H170" s="6"/>
      <c r="I170" s="6"/>
      <c r="J170" s="6"/>
      <c r="K170" s="6"/>
      <c r="L170" s="6"/>
      <c r="M170" s="451"/>
      <c r="N170" s="157"/>
      <c r="O170" s="461"/>
      <c r="P170" s="451"/>
      <c r="Q170" s="451"/>
      <c r="R170" s="451"/>
      <c r="S170" s="526"/>
      <c r="T170" s="526"/>
      <c r="U170" s="526"/>
      <c r="V170" s="412"/>
      <c r="W170" s="412"/>
      <c r="X170" s="451"/>
    </row>
    <row r="171" spans="1:24" s="463" customFormat="1" x14ac:dyDescent="0.25">
      <c r="A171" s="453"/>
      <c r="B171" s="428"/>
      <c r="C171" s="451"/>
      <c r="D171" s="451"/>
      <c r="E171" s="451"/>
      <c r="F171" s="432"/>
      <c r="G171" s="451"/>
      <c r="H171" s="6"/>
      <c r="I171" s="6"/>
      <c r="J171" s="6"/>
      <c r="K171" s="6"/>
      <c r="L171" s="6"/>
      <c r="M171" s="451"/>
      <c r="N171" s="6"/>
      <c r="O171" s="451"/>
      <c r="P171" s="451"/>
      <c r="Q171" s="451"/>
      <c r="R171" s="451"/>
      <c r="S171" s="412"/>
      <c r="T171" s="412"/>
      <c r="U171" s="412"/>
      <c r="V171" s="412"/>
      <c r="W171" s="412"/>
      <c r="X171" s="451"/>
    </row>
    <row r="172" spans="1:24" s="463" customFormat="1" ht="14.25" customHeight="1" x14ac:dyDescent="0.25">
      <c r="A172" s="436"/>
      <c r="B172" s="434"/>
      <c r="C172" s="451"/>
      <c r="D172" s="451"/>
      <c r="E172" s="451"/>
      <c r="F172" s="423"/>
      <c r="G172" s="429"/>
      <c r="H172" s="6"/>
      <c r="I172" s="6"/>
      <c r="J172" s="157"/>
      <c r="K172" s="6"/>
      <c r="L172" s="6"/>
      <c r="M172" s="451"/>
      <c r="N172" s="6"/>
      <c r="O172" s="451"/>
      <c r="P172" s="451"/>
      <c r="Q172" s="451"/>
      <c r="R172" s="451"/>
      <c r="S172" s="526"/>
      <c r="T172" s="526"/>
      <c r="U172" s="526"/>
      <c r="V172" s="412"/>
      <c r="W172" s="412"/>
      <c r="X172" s="451"/>
    </row>
    <row r="173" spans="1:24" s="463" customFormat="1" x14ac:dyDescent="0.25">
      <c r="A173" s="437"/>
      <c r="B173" s="440"/>
      <c r="C173" s="451"/>
      <c r="D173" s="451"/>
      <c r="E173" s="451"/>
      <c r="F173" s="441"/>
      <c r="G173" s="451"/>
      <c r="H173" s="6"/>
      <c r="I173" s="6"/>
      <c r="J173" s="6"/>
      <c r="K173" s="6"/>
      <c r="L173" s="6"/>
      <c r="M173" s="451"/>
      <c r="N173" s="157"/>
      <c r="O173" s="461"/>
      <c r="P173" s="464"/>
      <c r="Q173" s="464"/>
      <c r="R173" s="464"/>
      <c r="S173" s="526"/>
      <c r="T173" s="526"/>
      <c r="U173" s="526"/>
      <c r="V173" s="412"/>
      <c r="W173" s="412"/>
      <c r="X173" s="451"/>
    </row>
    <row r="174" spans="1:24" s="463" customFormat="1" x14ac:dyDescent="0.25">
      <c r="A174" s="437"/>
      <c r="B174" s="438"/>
      <c r="C174" s="451"/>
      <c r="D174" s="451"/>
      <c r="E174" s="451"/>
      <c r="F174" s="439"/>
      <c r="G174" s="451"/>
      <c r="H174" s="6"/>
      <c r="I174" s="6"/>
      <c r="J174" s="6"/>
      <c r="K174" s="6"/>
      <c r="L174" s="6"/>
      <c r="M174" s="451"/>
      <c r="N174" s="157"/>
      <c r="O174" s="461"/>
      <c r="P174" s="451"/>
      <c r="Q174" s="451"/>
      <c r="R174" s="451"/>
      <c r="S174" s="526"/>
      <c r="T174" s="526"/>
      <c r="U174" s="526"/>
      <c r="V174" s="412"/>
      <c r="W174" s="412"/>
      <c r="X174" s="451"/>
    </row>
    <row r="175" spans="1:24" s="463" customFormat="1" x14ac:dyDescent="0.25">
      <c r="A175" s="525"/>
      <c r="B175" s="525"/>
      <c r="C175" s="525"/>
      <c r="D175" s="525"/>
      <c r="E175" s="525"/>
      <c r="F175" s="525"/>
      <c r="G175" s="525"/>
      <c r="H175" s="525"/>
      <c r="I175" s="525"/>
      <c r="J175" s="525"/>
      <c r="K175" s="525"/>
      <c r="L175" s="525"/>
      <c r="M175" s="525"/>
      <c r="N175" s="525"/>
      <c r="O175" s="525"/>
      <c r="P175" s="525"/>
      <c r="Q175" s="525"/>
      <c r="R175" s="525"/>
      <c r="S175" s="525"/>
      <c r="T175" s="525"/>
      <c r="U175" s="525"/>
      <c r="V175" s="525"/>
      <c r="W175" s="525"/>
      <c r="X175" s="525"/>
    </row>
    <row r="176" spans="1:24" s="463" customFormat="1" x14ac:dyDescent="0.25">
      <c r="A176" s="449"/>
      <c r="B176" s="434"/>
      <c r="C176" s="451"/>
      <c r="D176" s="451"/>
      <c r="E176" s="451"/>
      <c r="F176" s="423"/>
      <c r="G176" s="429"/>
      <c r="H176" s="6"/>
      <c r="I176" s="6"/>
      <c r="J176" s="157"/>
      <c r="K176" s="6"/>
      <c r="L176" s="6"/>
      <c r="M176" s="451"/>
      <c r="N176" s="6"/>
      <c r="O176" s="451"/>
      <c r="P176" s="451"/>
      <c r="Q176" s="451"/>
      <c r="R176" s="451"/>
      <c r="S176" s="412"/>
      <c r="T176" s="412"/>
      <c r="U176" s="526"/>
      <c r="V176" s="412"/>
      <c r="W176" s="412"/>
      <c r="X176" s="451"/>
    </row>
    <row r="177" spans="1:24" s="463" customFormat="1" x14ac:dyDescent="0.25">
      <c r="A177" s="437"/>
      <c r="B177" s="440"/>
      <c r="C177" s="451"/>
      <c r="D177" s="451"/>
      <c r="E177" s="451"/>
      <c r="F177" s="441"/>
      <c r="G177" s="451"/>
      <c r="H177" s="6"/>
      <c r="I177" s="6"/>
      <c r="J177" s="6"/>
      <c r="K177" s="6"/>
      <c r="L177" s="6"/>
      <c r="M177" s="451"/>
      <c r="N177" s="157"/>
      <c r="O177" s="461"/>
      <c r="P177" s="464"/>
      <c r="Q177" s="464"/>
      <c r="R177" s="464"/>
      <c r="S177" s="412"/>
      <c r="T177" s="412"/>
      <c r="U177" s="526"/>
      <c r="V177" s="412"/>
      <c r="W177" s="412"/>
      <c r="X177" s="451"/>
    </row>
    <row r="178" spans="1:24" s="463" customFormat="1" x14ac:dyDescent="0.25">
      <c r="A178" s="437"/>
      <c r="B178" s="440"/>
      <c r="C178" s="451"/>
      <c r="D178" s="451"/>
      <c r="E178" s="451"/>
      <c r="F178" s="441"/>
      <c r="G178" s="451"/>
      <c r="H178" s="6"/>
      <c r="I178" s="6"/>
      <c r="J178" s="6"/>
      <c r="K178" s="6"/>
      <c r="L178" s="6"/>
      <c r="M178" s="451"/>
      <c r="N178" s="157"/>
      <c r="O178" s="461"/>
      <c r="P178" s="451"/>
      <c r="Q178" s="451"/>
      <c r="R178" s="451"/>
      <c r="S178" s="412"/>
      <c r="T178" s="412"/>
      <c r="U178" s="526"/>
      <c r="V178" s="412"/>
      <c r="W178" s="412"/>
      <c r="X178" s="451"/>
    </row>
    <row r="179" spans="1:24" s="463" customFormat="1" x14ac:dyDescent="0.25">
      <c r="A179" s="437"/>
      <c r="B179" s="428"/>
      <c r="C179" s="451"/>
      <c r="D179" s="451"/>
      <c r="E179" s="451"/>
      <c r="F179" s="432"/>
      <c r="G179" s="451"/>
      <c r="H179" s="6"/>
      <c r="I179" s="6"/>
      <c r="J179" s="6"/>
      <c r="K179" s="6"/>
      <c r="L179" s="6"/>
      <c r="M179" s="451"/>
      <c r="N179" s="6"/>
      <c r="O179" s="451"/>
      <c r="P179" s="451"/>
      <c r="Q179" s="451"/>
      <c r="R179" s="451"/>
      <c r="S179" s="412"/>
      <c r="T179" s="412"/>
      <c r="U179" s="412"/>
      <c r="V179" s="412"/>
      <c r="W179" s="412"/>
      <c r="X179" s="451"/>
    </row>
    <row r="180" spans="1:24" s="463" customFormat="1" ht="14.25" customHeight="1" x14ac:dyDescent="0.25">
      <c r="A180" s="449"/>
      <c r="B180" s="434"/>
      <c r="C180" s="451"/>
      <c r="D180" s="451"/>
      <c r="E180" s="451"/>
      <c r="F180" s="423"/>
      <c r="G180" s="429"/>
      <c r="H180" s="6"/>
      <c r="I180" s="6"/>
      <c r="J180" s="157"/>
      <c r="K180" s="6"/>
      <c r="L180" s="6"/>
      <c r="M180" s="451"/>
      <c r="N180" s="6"/>
      <c r="O180" s="451"/>
      <c r="P180" s="451"/>
      <c r="Q180" s="451"/>
      <c r="R180" s="451"/>
      <c r="S180" s="526"/>
      <c r="T180" s="526"/>
      <c r="U180" s="526"/>
      <c r="V180" s="412"/>
      <c r="W180" s="412"/>
      <c r="X180" s="451"/>
    </row>
    <row r="181" spans="1:24" s="463" customFormat="1" x14ac:dyDescent="0.25">
      <c r="A181" s="437"/>
      <c r="B181" s="440"/>
      <c r="C181" s="451"/>
      <c r="D181" s="451"/>
      <c r="E181" s="451"/>
      <c r="F181" s="441"/>
      <c r="G181" s="451"/>
      <c r="H181" s="6"/>
      <c r="I181" s="6"/>
      <c r="J181" s="6"/>
      <c r="K181" s="6"/>
      <c r="L181" s="6"/>
      <c r="M181" s="451"/>
      <c r="N181" s="157"/>
      <c r="O181" s="461"/>
      <c r="P181" s="464"/>
      <c r="Q181" s="464"/>
      <c r="R181" s="464"/>
      <c r="S181" s="526"/>
      <c r="T181" s="526"/>
      <c r="U181" s="526"/>
      <c r="V181" s="412"/>
      <c r="W181" s="412"/>
      <c r="X181" s="451"/>
    </row>
    <row r="182" spans="1:24" s="463" customFormat="1" x14ac:dyDescent="0.25">
      <c r="A182" s="437"/>
      <c r="B182" s="440"/>
      <c r="C182" s="451"/>
      <c r="D182" s="451"/>
      <c r="E182" s="451"/>
      <c r="F182" s="441"/>
      <c r="G182" s="451"/>
      <c r="H182" s="6"/>
      <c r="I182" s="6"/>
      <c r="J182" s="6"/>
      <c r="K182" s="6"/>
      <c r="L182" s="6"/>
      <c r="M182" s="451"/>
      <c r="N182" s="157"/>
      <c r="O182" s="461"/>
      <c r="P182" s="451"/>
      <c r="Q182" s="451"/>
      <c r="R182" s="451"/>
      <c r="S182" s="526"/>
      <c r="T182" s="526"/>
      <c r="U182" s="526"/>
      <c r="V182" s="412"/>
      <c r="W182" s="412"/>
      <c r="X182" s="451"/>
    </row>
    <row r="183" spans="1:24" s="463" customFormat="1" x14ac:dyDescent="0.25">
      <c r="A183" s="437"/>
      <c r="B183" s="428"/>
      <c r="C183" s="451"/>
      <c r="D183" s="451"/>
      <c r="E183" s="451"/>
      <c r="F183" s="432"/>
      <c r="G183" s="451"/>
      <c r="H183" s="6"/>
      <c r="I183" s="6"/>
      <c r="J183" s="6"/>
      <c r="K183" s="6"/>
      <c r="L183" s="6"/>
      <c r="M183" s="451"/>
      <c r="N183" s="6"/>
      <c r="O183" s="451"/>
      <c r="P183" s="451"/>
      <c r="Q183" s="451"/>
      <c r="R183" s="451"/>
      <c r="S183" s="412"/>
      <c r="T183" s="412"/>
      <c r="U183" s="412"/>
      <c r="V183" s="412"/>
      <c r="W183" s="412"/>
      <c r="X183" s="451"/>
    </row>
    <row r="184" spans="1:24" s="463" customFormat="1" ht="14.25" customHeight="1" x14ac:dyDescent="0.25">
      <c r="A184" s="449"/>
      <c r="B184" s="434"/>
      <c r="C184" s="451"/>
      <c r="D184" s="451"/>
      <c r="E184" s="451"/>
      <c r="F184" s="423"/>
      <c r="G184" s="451"/>
      <c r="H184" s="6"/>
      <c r="I184" s="6"/>
      <c r="J184" s="157"/>
      <c r="K184" s="6"/>
      <c r="L184" s="6"/>
      <c r="M184" s="451"/>
      <c r="N184" s="6"/>
      <c r="O184" s="451"/>
      <c r="P184" s="451"/>
      <c r="Q184" s="451"/>
      <c r="R184" s="451"/>
      <c r="S184" s="527"/>
      <c r="T184" s="527"/>
      <c r="U184" s="527"/>
      <c r="V184" s="412"/>
      <c r="W184" s="412"/>
      <c r="X184" s="451"/>
    </row>
    <row r="185" spans="1:24" s="463" customFormat="1" x14ac:dyDescent="0.25">
      <c r="A185" s="450"/>
      <c r="B185" s="440"/>
      <c r="C185" s="451"/>
      <c r="D185" s="451"/>
      <c r="E185" s="451"/>
      <c r="F185" s="441"/>
      <c r="G185" s="451"/>
      <c r="H185" s="6"/>
      <c r="I185" s="6"/>
      <c r="J185" s="6"/>
      <c r="K185" s="6"/>
      <c r="L185" s="6"/>
      <c r="M185" s="451"/>
      <c r="N185" s="157"/>
      <c r="O185" s="461"/>
      <c r="P185" s="464"/>
      <c r="Q185" s="464"/>
      <c r="R185" s="464"/>
      <c r="S185" s="527"/>
      <c r="T185" s="527"/>
      <c r="U185" s="527"/>
      <c r="V185" s="412"/>
      <c r="W185" s="412"/>
      <c r="X185" s="451"/>
    </row>
    <row r="186" spans="1:24" s="463" customFormat="1" x14ac:dyDescent="0.25">
      <c r="A186" s="437"/>
      <c r="B186" s="428"/>
      <c r="C186" s="451"/>
      <c r="D186" s="451"/>
      <c r="E186" s="451"/>
      <c r="F186" s="432"/>
      <c r="G186" s="451"/>
      <c r="H186" s="6"/>
      <c r="I186" s="6"/>
      <c r="J186" s="6"/>
      <c r="K186" s="6"/>
      <c r="L186" s="6"/>
      <c r="M186" s="451"/>
      <c r="N186" s="6"/>
      <c r="O186" s="451"/>
      <c r="P186" s="451"/>
      <c r="Q186" s="451"/>
      <c r="R186" s="451"/>
      <c r="S186" s="412"/>
      <c r="T186" s="412"/>
      <c r="U186" s="412"/>
      <c r="V186" s="412"/>
      <c r="W186" s="412"/>
      <c r="X186" s="451"/>
    </row>
    <row r="187" spans="1:24" s="463" customFormat="1" ht="14.25" customHeight="1" x14ac:dyDescent="0.25">
      <c r="A187" s="449"/>
      <c r="B187" s="434"/>
      <c r="C187" s="451"/>
      <c r="D187" s="451"/>
      <c r="E187" s="451"/>
      <c r="F187" s="423"/>
      <c r="G187" s="429"/>
      <c r="H187" s="6"/>
      <c r="I187" s="6"/>
      <c r="J187" s="157"/>
      <c r="K187" s="6"/>
      <c r="L187" s="6"/>
      <c r="M187" s="451"/>
      <c r="N187" s="6"/>
      <c r="O187" s="451"/>
      <c r="P187" s="451"/>
      <c r="Q187" s="451"/>
      <c r="R187" s="451"/>
      <c r="S187" s="526"/>
      <c r="T187" s="526"/>
      <c r="U187" s="526"/>
      <c r="V187" s="412"/>
      <c r="W187" s="412"/>
      <c r="X187" s="526"/>
    </row>
    <row r="188" spans="1:24" s="463" customFormat="1" x14ac:dyDescent="0.25">
      <c r="A188" s="437"/>
      <c r="B188" s="440"/>
      <c r="C188" s="451"/>
      <c r="D188" s="451"/>
      <c r="E188" s="451"/>
      <c r="F188" s="441"/>
      <c r="G188" s="451"/>
      <c r="H188" s="6"/>
      <c r="I188" s="6"/>
      <c r="J188" s="6"/>
      <c r="K188" s="6"/>
      <c r="L188" s="6"/>
      <c r="M188" s="451"/>
      <c r="N188" s="157"/>
      <c r="O188" s="461"/>
      <c r="P188" s="451"/>
      <c r="Q188" s="451"/>
      <c r="R188" s="451"/>
      <c r="S188" s="526"/>
      <c r="T188" s="526"/>
      <c r="U188" s="526"/>
      <c r="V188" s="412"/>
      <c r="W188" s="412"/>
      <c r="X188" s="526"/>
    </row>
    <row r="189" spans="1:24" s="463" customFormat="1" x14ac:dyDescent="0.25">
      <c r="A189" s="437"/>
      <c r="B189" s="440"/>
      <c r="C189" s="451"/>
      <c r="D189" s="451"/>
      <c r="E189" s="451"/>
      <c r="F189" s="441"/>
      <c r="G189" s="451"/>
      <c r="H189" s="6"/>
      <c r="I189" s="6"/>
      <c r="J189" s="6"/>
      <c r="K189" s="6"/>
      <c r="L189" s="6"/>
      <c r="M189" s="451"/>
      <c r="N189" s="157"/>
      <c r="O189" s="461"/>
      <c r="P189" s="464"/>
      <c r="Q189" s="464"/>
      <c r="R189" s="464"/>
      <c r="S189" s="526"/>
      <c r="T189" s="526"/>
      <c r="U189" s="526"/>
      <c r="V189" s="412"/>
      <c r="W189" s="412"/>
      <c r="X189" s="526"/>
    </row>
    <row r="190" spans="1:24" s="463" customFormat="1" x14ac:dyDescent="0.25">
      <c r="A190" s="437"/>
      <c r="B190" s="428"/>
      <c r="C190" s="451"/>
      <c r="D190" s="451"/>
      <c r="E190" s="451"/>
      <c r="F190" s="432"/>
      <c r="G190" s="451"/>
      <c r="H190" s="6"/>
      <c r="I190" s="6"/>
      <c r="J190" s="6"/>
      <c r="K190" s="6"/>
      <c r="L190" s="6"/>
      <c r="M190" s="451"/>
      <c r="N190" s="6"/>
      <c r="O190" s="451"/>
      <c r="P190" s="451"/>
      <c r="Q190" s="451"/>
      <c r="R190" s="451"/>
      <c r="S190" s="412"/>
      <c r="T190" s="412"/>
      <c r="U190" s="412"/>
      <c r="V190" s="412"/>
      <c r="W190" s="412"/>
      <c r="X190" s="451"/>
    </row>
    <row r="191" spans="1:24" s="463" customFormat="1" ht="14.25" customHeight="1" x14ac:dyDescent="0.25">
      <c r="A191" s="449"/>
      <c r="B191" s="434"/>
      <c r="C191" s="451"/>
      <c r="D191" s="451"/>
      <c r="E191" s="451"/>
      <c r="F191" s="423"/>
      <c r="G191" s="429"/>
      <c r="H191" s="6"/>
      <c r="I191" s="6"/>
      <c r="J191" s="157"/>
      <c r="K191" s="6"/>
      <c r="L191" s="6"/>
      <c r="M191" s="451"/>
      <c r="N191" s="6"/>
      <c r="O191" s="451"/>
      <c r="P191" s="451"/>
      <c r="Q191" s="451"/>
      <c r="R191" s="451"/>
      <c r="S191" s="526"/>
      <c r="T191" s="526"/>
      <c r="U191" s="526"/>
      <c r="V191" s="412"/>
      <c r="W191" s="412"/>
      <c r="X191" s="451"/>
    </row>
    <row r="192" spans="1:24" s="463" customFormat="1" x14ac:dyDescent="0.25">
      <c r="A192" s="437"/>
      <c r="B192" s="440"/>
      <c r="C192" s="451"/>
      <c r="D192" s="451"/>
      <c r="E192" s="451"/>
      <c r="F192" s="441"/>
      <c r="G192" s="451"/>
      <c r="H192" s="6"/>
      <c r="I192" s="6"/>
      <c r="J192" s="6"/>
      <c r="K192" s="6"/>
      <c r="L192" s="6"/>
      <c r="M192" s="451"/>
      <c r="N192" s="157"/>
      <c r="O192" s="461"/>
      <c r="P192" s="464"/>
      <c r="Q192" s="464"/>
      <c r="R192" s="464"/>
      <c r="S192" s="526"/>
      <c r="T192" s="526"/>
      <c r="U192" s="526"/>
      <c r="V192" s="412"/>
      <c r="W192" s="412"/>
      <c r="X192" s="451"/>
    </row>
    <row r="193" spans="1:24" s="463" customFormat="1" x14ac:dyDescent="0.25">
      <c r="A193" s="437"/>
      <c r="B193" s="440"/>
      <c r="C193" s="451"/>
      <c r="D193" s="451"/>
      <c r="E193" s="451"/>
      <c r="F193" s="441"/>
      <c r="G193" s="451"/>
      <c r="H193" s="6"/>
      <c r="I193" s="6"/>
      <c r="J193" s="6"/>
      <c r="K193" s="6"/>
      <c r="L193" s="6"/>
      <c r="M193" s="451"/>
      <c r="N193" s="157"/>
      <c r="O193" s="461"/>
      <c r="P193" s="451"/>
      <c r="Q193" s="451"/>
      <c r="R193" s="451"/>
      <c r="S193" s="526"/>
      <c r="T193" s="526"/>
      <c r="U193" s="526"/>
      <c r="V193" s="412"/>
      <c r="W193" s="412"/>
      <c r="X193" s="451"/>
    </row>
    <row r="194" spans="1:24" s="463" customFormat="1" x14ac:dyDescent="0.25">
      <c r="A194" s="437"/>
      <c r="B194" s="428"/>
      <c r="C194" s="451"/>
      <c r="D194" s="451"/>
      <c r="E194" s="451"/>
      <c r="F194" s="432"/>
      <c r="G194" s="451"/>
      <c r="H194" s="6"/>
      <c r="I194" s="6"/>
      <c r="J194" s="6"/>
      <c r="K194" s="6"/>
      <c r="L194" s="6"/>
      <c r="M194" s="451"/>
      <c r="N194" s="6"/>
      <c r="O194" s="451"/>
      <c r="P194" s="451"/>
      <c r="Q194" s="451"/>
      <c r="R194" s="451"/>
      <c r="S194" s="412"/>
      <c r="T194" s="412"/>
      <c r="U194" s="412"/>
      <c r="V194" s="412"/>
      <c r="W194" s="412"/>
      <c r="X194" s="451"/>
    </row>
    <row r="195" spans="1:24" s="463" customFormat="1" ht="14.25" customHeight="1" x14ac:dyDescent="0.25">
      <c r="A195" s="449"/>
      <c r="B195" s="434"/>
      <c r="C195" s="451"/>
      <c r="D195" s="451"/>
      <c r="E195" s="451"/>
      <c r="F195" s="423"/>
      <c r="G195" s="429"/>
      <c r="H195" s="6"/>
      <c r="I195" s="6"/>
      <c r="J195" s="157"/>
      <c r="K195" s="6"/>
      <c r="L195" s="6"/>
      <c r="M195" s="451"/>
      <c r="N195" s="6"/>
      <c r="O195" s="451"/>
      <c r="P195" s="451"/>
      <c r="Q195" s="451"/>
      <c r="R195" s="451"/>
      <c r="S195" s="526"/>
      <c r="T195" s="526"/>
      <c r="U195" s="526"/>
      <c r="V195" s="412"/>
      <c r="W195" s="412"/>
      <c r="X195" s="451"/>
    </row>
    <row r="196" spans="1:24" s="463" customFormat="1" x14ac:dyDescent="0.25">
      <c r="A196" s="450"/>
      <c r="B196" s="440"/>
      <c r="C196" s="451"/>
      <c r="D196" s="451"/>
      <c r="E196" s="451"/>
      <c r="F196" s="441"/>
      <c r="G196" s="451"/>
      <c r="H196" s="6"/>
      <c r="I196" s="6"/>
      <c r="J196" s="6"/>
      <c r="K196" s="6"/>
      <c r="L196" s="6"/>
      <c r="M196" s="451"/>
      <c r="N196" s="157"/>
      <c r="O196" s="476"/>
      <c r="P196" s="464"/>
      <c r="Q196" s="464"/>
      <c r="R196" s="464"/>
      <c r="S196" s="526"/>
      <c r="T196" s="526"/>
      <c r="U196" s="526"/>
      <c r="V196" s="412"/>
      <c r="W196" s="412"/>
      <c r="X196" s="451"/>
    </row>
    <row r="197" spans="1:24" s="463" customFormat="1" ht="15" x14ac:dyDescent="0.25">
      <c r="A197" s="437"/>
      <c r="B197" s="475"/>
      <c r="C197" s="451"/>
      <c r="D197" s="451"/>
      <c r="E197" s="451"/>
      <c r="F197" s="441"/>
      <c r="G197" s="451"/>
      <c r="H197" s="6"/>
      <c r="I197" s="6"/>
      <c r="J197" s="6"/>
      <c r="K197" s="6"/>
      <c r="L197" s="6"/>
      <c r="M197" s="451"/>
      <c r="N197" s="157"/>
      <c r="O197" s="476"/>
      <c r="P197" s="451"/>
      <c r="Q197" s="451"/>
      <c r="R197" s="451"/>
      <c r="S197" s="526"/>
      <c r="T197" s="526"/>
      <c r="U197" s="526"/>
      <c r="V197" s="412"/>
      <c r="W197" s="412"/>
      <c r="X197" s="451"/>
    </row>
    <row r="198" spans="1:24" s="463" customFormat="1" x14ac:dyDescent="0.25">
      <c r="A198" s="453"/>
      <c r="B198" s="428"/>
      <c r="C198" s="451"/>
      <c r="D198" s="451"/>
      <c r="E198" s="451"/>
      <c r="F198" s="432"/>
      <c r="G198" s="451"/>
      <c r="H198" s="6"/>
      <c r="I198" s="6"/>
      <c r="J198" s="6"/>
      <c r="K198" s="6"/>
      <c r="L198" s="6"/>
      <c r="M198" s="451"/>
      <c r="N198" s="6"/>
      <c r="O198" s="451"/>
      <c r="P198" s="451"/>
      <c r="Q198" s="451"/>
      <c r="R198" s="451"/>
      <c r="S198" s="412"/>
      <c r="T198" s="412"/>
      <c r="U198" s="412"/>
      <c r="V198" s="412"/>
      <c r="W198" s="412"/>
      <c r="X198" s="451"/>
    </row>
    <row r="199" spans="1:24" s="463" customFormat="1" x14ac:dyDescent="0.25">
      <c r="A199" s="474"/>
      <c r="B199" s="452"/>
      <c r="C199" s="451"/>
      <c r="D199" s="451"/>
      <c r="E199" s="451"/>
      <c r="F199" s="423"/>
      <c r="G199" s="429"/>
      <c r="H199" s="6"/>
      <c r="I199" s="6"/>
      <c r="J199" s="157"/>
      <c r="K199" s="6"/>
      <c r="L199" s="6"/>
      <c r="M199" s="451"/>
      <c r="N199" s="6"/>
      <c r="O199" s="451"/>
      <c r="P199" s="451"/>
      <c r="Q199" s="451"/>
      <c r="R199" s="451"/>
      <c r="S199" s="526"/>
      <c r="T199" s="526"/>
      <c r="U199" s="526"/>
      <c r="V199" s="412"/>
      <c r="W199" s="412"/>
      <c r="X199" s="526"/>
    </row>
    <row r="200" spans="1:24" s="463" customFormat="1" x14ac:dyDescent="0.25">
      <c r="A200" s="453"/>
      <c r="B200" s="428"/>
      <c r="C200" s="451"/>
      <c r="D200" s="451"/>
      <c r="E200" s="451"/>
      <c r="F200" s="432"/>
      <c r="G200" s="451"/>
      <c r="H200" s="6"/>
      <c r="I200" s="6"/>
      <c r="J200" s="6"/>
      <c r="K200" s="6"/>
      <c r="L200" s="6"/>
      <c r="M200" s="451"/>
      <c r="N200" s="157"/>
      <c r="O200" s="461"/>
      <c r="P200" s="464"/>
      <c r="Q200" s="464"/>
      <c r="R200" s="464"/>
      <c r="S200" s="526"/>
      <c r="T200" s="526"/>
      <c r="U200" s="526"/>
      <c r="V200" s="412"/>
      <c r="W200" s="412"/>
      <c r="X200" s="526"/>
    </row>
    <row r="201" spans="1:24" s="463" customFormat="1" x14ac:dyDescent="0.25">
      <c r="A201" s="453"/>
      <c r="B201" s="428"/>
      <c r="C201" s="451"/>
      <c r="D201" s="451"/>
      <c r="E201" s="451"/>
      <c r="F201" s="432"/>
      <c r="G201" s="451"/>
      <c r="H201" s="6"/>
      <c r="I201" s="6"/>
      <c r="J201" s="6"/>
      <c r="K201" s="6"/>
      <c r="L201" s="6"/>
      <c r="M201" s="451"/>
      <c r="N201" s="157"/>
      <c r="O201" s="461"/>
      <c r="P201" s="451"/>
      <c r="Q201" s="451"/>
      <c r="R201" s="451"/>
      <c r="S201" s="526"/>
      <c r="T201" s="526"/>
      <c r="U201" s="526"/>
      <c r="V201" s="412"/>
      <c r="W201" s="412"/>
      <c r="X201" s="526"/>
    </row>
    <row r="202" spans="1:24" s="463" customFormat="1" x14ac:dyDescent="0.25">
      <c r="A202" s="453"/>
      <c r="B202" s="434"/>
      <c r="C202" s="451"/>
      <c r="D202" s="451"/>
      <c r="E202" s="451"/>
      <c r="F202" s="423"/>
      <c r="G202" s="451"/>
      <c r="H202" s="6"/>
      <c r="I202" s="6"/>
      <c r="J202" s="157"/>
      <c r="K202" s="6"/>
      <c r="L202" s="6"/>
      <c r="M202" s="451"/>
      <c r="N202" s="6"/>
      <c r="O202" s="451"/>
      <c r="P202" s="451"/>
      <c r="Q202" s="451"/>
      <c r="R202" s="451"/>
      <c r="S202" s="526"/>
      <c r="T202" s="526"/>
      <c r="U202" s="526"/>
      <c r="V202" s="412"/>
      <c r="W202" s="412"/>
      <c r="X202" s="451"/>
    </row>
    <row r="203" spans="1:24" s="463" customFormat="1" x14ac:dyDescent="0.25">
      <c r="A203" s="453"/>
      <c r="B203" s="428"/>
      <c r="C203" s="451"/>
      <c r="D203" s="451"/>
      <c r="E203" s="451"/>
      <c r="F203" s="432"/>
      <c r="G203" s="451"/>
      <c r="H203" s="6"/>
      <c r="I203" s="6"/>
      <c r="J203" s="6"/>
      <c r="K203" s="6"/>
      <c r="L203" s="6"/>
      <c r="M203" s="451"/>
      <c r="N203" s="157"/>
      <c r="O203" s="461"/>
      <c r="P203" s="464"/>
      <c r="Q203" s="464"/>
      <c r="R203" s="464"/>
      <c r="S203" s="526"/>
      <c r="T203" s="526"/>
      <c r="U203" s="526"/>
      <c r="V203" s="412"/>
      <c r="W203" s="412"/>
      <c r="X203" s="451"/>
    </row>
    <row r="204" spans="1:24" s="463" customFormat="1" x14ac:dyDescent="0.25">
      <c r="A204" s="525"/>
      <c r="B204" s="525"/>
      <c r="C204" s="525"/>
      <c r="D204" s="525"/>
      <c r="E204" s="525"/>
      <c r="F204" s="525"/>
      <c r="G204" s="525"/>
      <c r="H204" s="525"/>
      <c r="I204" s="525"/>
      <c r="J204" s="525"/>
      <c r="K204" s="525"/>
      <c r="L204" s="525"/>
      <c r="M204" s="525"/>
      <c r="N204" s="525"/>
      <c r="O204" s="525"/>
      <c r="P204" s="525"/>
      <c r="Q204" s="525"/>
      <c r="R204" s="525"/>
      <c r="S204" s="525"/>
      <c r="T204" s="525"/>
      <c r="U204" s="525"/>
      <c r="V204" s="525"/>
      <c r="W204" s="525"/>
      <c r="X204" s="525"/>
    </row>
    <row r="205" spans="1:24" s="463" customFormat="1" ht="14.25" customHeight="1" x14ac:dyDescent="0.25">
      <c r="A205" s="454"/>
      <c r="B205" s="434"/>
      <c r="C205" s="451"/>
      <c r="D205" s="451"/>
      <c r="E205" s="451"/>
      <c r="F205" s="423"/>
      <c r="G205" s="429"/>
      <c r="H205" s="6"/>
      <c r="I205" s="6"/>
      <c r="J205" s="157"/>
      <c r="K205" s="6"/>
      <c r="L205" s="6"/>
      <c r="M205" s="451"/>
      <c r="N205" s="6"/>
      <c r="O205" s="451"/>
      <c r="P205" s="451"/>
      <c r="Q205" s="451"/>
      <c r="R205" s="451"/>
      <c r="S205" s="526"/>
      <c r="T205" s="526"/>
      <c r="U205" s="526"/>
      <c r="V205" s="412"/>
      <c r="W205" s="412"/>
      <c r="X205" s="451"/>
    </row>
    <row r="206" spans="1:24" s="463" customFormat="1" x14ac:dyDescent="0.25">
      <c r="A206" s="455"/>
      <c r="B206" s="456"/>
      <c r="C206" s="451"/>
      <c r="D206" s="451"/>
      <c r="E206" s="451"/>
      <c r="F206" s="457"/>
      <c r="G206" s="451"/>
      <c r="H206" s="6"/>
      <c r="I206" s="6"/>
      <c r="J206" s="6"/>
      <c r="K206" s="6"/>
      <c r="L206" s="6"/>
      <c r="M206" s="451"/>
      <c r="N206" s="157"/>
      <c r="O206" s="461"/>
      <c r="P206" s="464"/>
      <c r="Q206" s="464"/>
      <c r="R206" s="464"/>
      <c r="S206" s="526"/>
      <c r="T206" s="526"/>
      <c r="U206" s="526"/>
      <c r="V206" s="412"/>
      <c r="W206" s="412"/>
      <c r="X206" s="451"/>
    </row>
    <row r="207" spans="1:24" s="463" customFormat="1" x14ac:dyDescent="0.25">
      <c r="A207" s="455"/>
      <c r="B207" s="456"/>
      <c r="C207" s="451"/>
      <c r="D207" s="451"/>
      <c r="E207" s="451"/>
      <c r="F207" s="457"/>
      <c r="G207" s="451"/>
      <c r="H207" s="6"/>
      <c r="I207" s="6"/>
      <c r="J207" s="6"/>
      <c r="K207" s="6"/>
      <c r="L207" s="6"/>
      <c r="M207" s="451"/>
      <c r="N207" s="157"/>
      <c r="O207" s="461"/>
      <c r="P207" s="451"/>
      <c r="Q207" s="451"/>
      <c r="R207" s="451"/>
      <c r="S207" s="526"/>
      <c r="T207" s="526"/>
      <c r="U207" s="526"/>
      <c r="V207" s="412"/>
      <c r="W207" s="412"/>
      <c r="X207" s="451"/>
    </row>
    <row r="208" spans="1:24" s="463" customFormat="1" x14ac:dyDescent="0.25">
      <c r="A208" s="453"/>
      <c r="B208" s="428"/>
      <c r="C208" s="451"/>
      <c r="D208" s="451"/>
      <c r="E208" s="451"/>
      <c r="F208" s="432"/>
      <c r="G208" s="451"/>
      <c r="H208" s="6"/>
      <c r="I208" s="6"/>
      <c r="J208" s="6"/>
      <c r="K208" s="6"/>
      <c r="L208" s="6"/>
      <c r="M208" s="451"/>
      <c r="N208" s="6"/>
      <c r="O208" s="451"/>
      <c r="P208" s="451"/>
      <c r="Q208" s="451"/>
      <c r="R208" s="451"/>
      <c r="S208" s="412"/>
      <c r="T208" s="412"/>
      <c r="U208" s="412"/>
      <c r="V208" s="412"/>
      <c r="W208" s="412"/>
      <c r="X208" s="451"/>
    </row>
    <row r="209" spans="1:24" s="463" customFormat="1" ht="14.25" customHeight="1" x14ac:dyDescent="0.25">
      <c r="A209" s="458"/>
      <c r="B209" s="434"/>
      <c r="C209" s="451"/>
      <c r="D209" s="451"/>
      <c r="E209" s="451"/>
      <c r="F209" s="423"/>
      <c r="G209" s="429"/>
      <c r="H209" s="6"/>
      <c r="I209" s="6"/>
      <c r="J209" s="157"/>
      <c r="K209" s="6"/>
      <c r="L209" s="6"/>
      <c r="M209" s="451"/>
      <c r="N209" s="6"/>
      <c r="O209" s="451"/>
      <c r="P209" s="451"/>
      <c r="Q209" s="451"/>
      <c r="R209" s="451"/>
      <c r="S209" s="526"/>
      <c r="T209" s="526"/>
      <c r="U209" s="526"/>
      <c r="V209" s="412"/>
      <c r="W209" s="412"/>
      <c r="X209" s="526"/>
    </row>
    <row r="210" spans="1:24" s="463" customFormat="1" x14ac:dyDescent="0.25">
      <c r="A210" s="453"/>
      <c r="B210" s="428"/>
      <c r="C210" s="451"/>
      <c r="D210" s="451"/>
      <c r="E210" s="451"/>
      <c r="F210" s="432"/>
      <c r="G210" s="451"/>
      <c r="H210" s="6"/>
      <c r="I210" s="6"/>
      <c r="J210" s="6"/>
      <c r="K210" s="6"/>
      <c r="L210" s="6"/>
      <c r="M210" s="451"/>
      <c r="N210" s="157"/>
      <c r="O210" s="461"/>
      <c r="P210" s="464"/>
      <c r="Q210" s="464"/>
      <c r="R210" s="464"/>
      <c r="S210" s="526"/>
      <c r="T210" s="526"/>
      <c r="U210" s="526"/>
      <c r="V210" s="412"/>
      <c r="W210" s="412"/>
      <c r="X210" s="526"/>
    </row>
    <row r="211" spans="1:24" s="463" customFormat="1" x14ac:dyDescent="0.25">
      <c r="A211" s="453"/>
      <c r="B211" s="428"/>
      <c r="C211" s="451"/>
      <c r="D211" s="451"/>
      <c r="E211" s="451"/>
      <c r="F211" s="432"/>
      <c r="G211" s="451"/>
      <c r="H211" s="6"/>
      <c r="I211" s="6"/>
      <c r="J211" s="6"/>
      <c r="K211" s="6"/>
      <c r="L211" s="6"/>
      <c r="M211" s="451"/>
      <c r="N211" s="157"/>
      <c r="O211" s="461"/>
      <c r="P211" s="451"/>
      <c r="Q211" s="451"/>
      <c r="R211" s="451"/>
      <c r="S211" s="526"/>
      <c r="T211" s="526"/>
      <c r="U211" s="526"/>
      <c r="V211" s="412"/>
      <c r="W211" s="412"/>
      <c r="X211" s="526"/>
    </row>
    <row r="212" spans="1:24" s="463" customFormat="1" x14ac:dyDescent="0.25">
      <c r="A212" s="453"/>
      <c r="B212" s="428"/>
      <c r="C212" s="451"/>
      <c r="D212" s="451"/>
      <c r="E212" s="451"/>
      <c r="F212" s="432"/>
      <c r="G212" s="451"/>
      <c r="H212" s="6"/>
      <c r="I212" s="6"/>
      <c r="J212" s="6"/>
      <c r="K212" s="6"/>
      <c r="L212" s="6"/>
      <c r="M212" s="451"/>
      <c r="N212" s="6"/>
      <c r="O212" s="451"/>
      <c r="P212" s="451"/>
      <c r="Q212" s="451"/>
      <c r="R212" s="451"/>
      <c r="S212" s="412"/>
      <c r="T212" s="412"/>
      <c r="U212" s="412"/>
      <c r="V212" s="412"/>
      <c r="W212" s="412"/>
      <c r="X212" s="451"/>
    </row>
    <row r="213" spans="1:24" s="463" customFormat="1" x14ac:dyDescent="0.25">
      <c r="A213" s="458"/>
      <c r="B213" s="434"/>
      <c r="C213" s="451"/>
      <c r="D213" s="451"/>
      <c r="E213" s="451"/>
      <c r="F213" s="423"/>
      <c r="G213" s="429"/>
      <c r="H213" s="6"/>
      <c r="I213" s="6"/>
      <c r="J213" s="157"/>
      <c r="K213" s="6"/>
      <c r="L213" s="6"/>
      <c r="M213" s="451"/>
      <c r="N213" s="6"/>
      <c r="O213" s="451"/>
      <c r="P213" s="451"/>
      <c r="Q213" s="451"/>
      <c r="R213" s="451"/>
      <c r="S213" s="526"/>
      <c r="T213" s="526"/>
      <c r="U213" s="526"/>
      <c r="V213" s="412"/>
      <c r="W213" s="412"/>
      <c r="X213" s="451"/>
    </row>
    <row r="214" spans="1:24" s="463" customFormat="1" x14ac:dyDescent="0.25">
      <c r="A214" s="453"/>
      <c r="B214" s="440"/>
      <c r="C214" s="451"/>
      <c r="D214" s="451"/>
      <c r="E214" s="451"/>
      <c r="F214" s="441"/>
      <c r="G214" s="451"/>
      <c r="H214" s="6"/>
      <c r="I214" s="6"/>
      <c r="J214" s="6"/>
      <c r="K214" s="6"/>
      <c r="L214" s="6"/>
      <c r="M214" s="451"/>
      <c r="N214" s="157"/>
      <c r="O214" s="461"/>
      <c r="P214" s="464"/>
      <c r="Q214" s="464"/>
      <c r="R214" s="464"/>
      <c r="S214" s="526"/>
      <c r="T214" s="526"/>
      <c r="U214" s="526"/>
      <c r="V214" s="412"/>
      <c r="W214" s="412"/>
      <c r="X214" s="451"/>
    </row>
    <row r="215" spans="1:24" s="463" customFormat="1" x14ac:dyDescent="0.25">
      <c r="A215" s="453"/>
      <c r="B215" s="438"/>
      <c r="C215" s="451"/>
      <c r="D215" s="451"/>
      <c r="E215" s="451"/>
      <c r="F215" s="439"/>
      <c r="G215" s="451"/>
      <c r="H215" s="6"/>
      <c r="I215" s="6"/>
      <c r="J215" s="6"/>
      <c r="K215" s="6"/>
      <c r="L215" s="6"/>
      <c r="M215" s="451"/>
      <c r="N215" s="157"/>
      <c r="O215" s="461"/>
      <c r="P215" s="451"/>
      <c r="Q215" s="451"/>
      <c r="R215" s="451"/>
      <c r="S215" s="526"/>
      <c r="T215" s="526"/>
      <c r="U215" s="526"/>
      <c r="V215" s="412"/>
      <c r="W215" s="412"/>
      <c r="X215" s="451"/>
    </row>
    <row r="216" spans="1:24" s="463" customFormat="1" x14ac:dyDescent="0.25">
      <c r="A216" s="453"/>
      <c r="B216" s="428"/>
      <c r="C216" s="451"/>
      <c r="D216" s="451"/>
      <c r="E216" s="451"/>
      <c r="F216" s="432"/>
      <c r="G216" s="451"/>
      <c r="H216" s="6"/>
      <c r="I216" s="6"/>
      <c r="J216" s="6"/>
      <c r="K216" s="6"/>
      <c r="L216" s="6"/>
      <c r="M216" s="451"/>
      <c r="N216" s="6"/>
      <c r="O216" s="451"/>
      <c r="P216" s="451"/>
      <c r="Q216" s="451"/>
      <c r="R216" s="451"/>
      <c r="S216" s="412"/>
      <c r="T216" s="412"/>
      <c r="U216" s="412"/>
      <c r="V216" s="412"/>
      <c r="W216" s="412"/>
      <c r="X216" s="451"/>
    </row>
    <row r="217" spans="1:24" s="463" customFormat="1" ht="14.25" customHeight="1" x14ac:dyDescent="0.25">
      <c r="A217" s="458"/>
      <c r="B217" s="434"/>
      <c r="C217" s="451"/>
      <c r="D217" s="451"/>
      <c r="E217" s="451"/>
      <c r="F217" s="423"/>
      <c r="G217" s="429"/>
      <c r="H217" s="6"/>
      <c r="I217" s="6"/>
      <c r="J217" s="157"/>
      <c r="K217" s="6"/>
      <c r="L217" s="6"/>
      <c r="M217" s="451"/>
      <c r="N217" s="6"/>
      <c r="O217" s="451"/>
      <c r="P217" s="451"/>
      <c r="Q217" s="451"/>
      <c r="R217" s="451"/>
      <c r="S217" s="526"/>
      <c r="T217" s="526"/>
      <c r="U217" s="526"/>
      <c r="V217" s="412"/>
      <c r="W217" s="412"/>
      <c r="X217" s="451"/>
    </row>
    <row r="218" spans="1:24" s="463" customFormat="1" x14ac:dyDescent="0.25">
      <c r="A218" s="453"/>
      <c r="B218" s="440"/>
      <c r="C218" s="451"/>
      <c r="D218" s="451"/>
      <c r="E218" s="451"/>
      <c r="F218" s="441"/>
      <c r="G218" s="451"/>
      <c r="H218" s="6"/>
      <c r="I218" s="6"/>
      <c r="J218" s="6"/>
      <c r="K218" s="6"/>
      <c r="L218" s="6"/>
      <c r="M218" s="451"/>
      <c r="N218" s="157"/>
      <c r="O218" s="461"/>
      <c r="P218" s="464"/>
      <c r="Q218" s="464"/>
      <c r="R218" s="464"/>
      <c r="S218" s="526"/>
      <c r="T218" s="526"/>
      <c r="U218" s="526"/>
      <c r="V218" s="412"/>
      <c r="W218" s="412"/>
      <c r="X218" s="451"/>
    </row>
    <row r="219" spans="1:24" s="463" customFormat="1" x14ac:dyDescent="0.25">
      <c r="A219" s="453"/>
      <c r="B219" s="438"/>
      <c r="C219" s="451"/>
      <c r="D219" s="451"/>
      <c r="E219" s="451"/>
      <c r="F219" s="439"/>
      <c r="G219" s="451"/>
      <c r="H219" s="6"/>
      <c r="I219" s="6"/>
      <c r="J219" s="6"/>
      <c r="K219" s="6"/>
      <c r="L219" s="6"/>
      <c r="M219" s="451"/>
      <c r="N219" s="157"/>
      <c r="O219" s="461"/>
      <c r="P219" s="451"/>
      <c r="Q219" s="451"/>
      <c r="R219" s="451"/>
      <c r="S219" s="526"/>
      <c r="T219" s="526"/>
      <c r="U219" s="526"/>
      <c r="V219" s="412"/>
      <c r="W219" s="412"/>
      <c r="X219" s="451"/>
    </row>
    <row r="220" spans="1:24" s="463" customFormat="1" x14ac:dyDescent="0.25">
      <c r="A220" s="525"/>
      <c r="B220" s="525"/>
      <c r="C220" s="525"/>
      <c r="D220" s="525"/>
      <c r="E220" s="525"/>
      <c r="F220" s="525"/>
      <c r="G220" s="525"/>
      <c r="H220" s="525"/>
      <c r="I220" s="525"/>
      <c r="J220" s="525"/>
      <c r="K220" s="525"/>
      <c r="L220" s="525"/>
      <c r="M220" s="525"/>
      <c r="N220" s="525"/>
      <c r="O220" s="525"/>
      <c r="P220" s="525"/>
      <c r="Q220" s="525"/>
      <c r="R220" s="525"/>
      <c r="S220" s="525"/>
      <c r="T220" s="525"/>
      <c r="U220" s="525"/>
      <c r="V220" s="525"/>
      <c r="W220" s="525"/>
      <c r="X220" s="525"/>
    </row>
    <row r="221" spans="1:24" s="463" customFormat="1" x14ac:dyDescent="0.25">
      <c r="A221" s="443"/>
      <c r="B221" s="434"/>
      <c r="C221" s="451"/>
      <c r="D221" s="451"/>
      <c r="E221" s="451"/>
      <c r="F221" s="423"/>
      <c r="G221" s="429"/>
      <c r="H221" s="6"/>
      <c r="I221" s="6"/>
      <c r="J221" s="157"/>
      <c r="K221" s="6"/>
      <c r="L221" s="6"/>
      <c r="M221" s="451"/>
      <c r="N221" s="6"/>
      <c r="O221" s="451"/>
      <c r="P221" s="451"/>
      <c r="Q221" s="451"/>
      <c r="R221" s="451"/>
      <c r="S221" s="526"/>
      <c r="T221" s="526"/>
      <c r="U221" s="526"/>
      <c r="V221" s="412"/>
      <c r="W221" s="412"/>
      <c r="X221" s="451"/>
    </row>
    <row r="222" spans="1:24" s="463" customFormat="1" x14ac:dyDescent="0.25">
      <c r="A222" s="437"/>
      <c r="B222" s="440"/>
      <c r="C222" s="451"/>
      <c r="D222" s="451"/>
      <c r="E222" s="451"/>
      <c r="F222" s="441"/>
      <c r="G222" s="451"/>
      <c r="H222" s="6"/>
      <c r="I222" s="6"/>
      <c r="J222" s="6"/>
      <c r="K222" s="6"/>
      <c r="L222" s="6"/>
      <c r="M222" s="451"/>
      <c r="N222" s="157"/>
      <c r="O222" s="461"/>
      <c r="P222" s="464"/>
      <c r="Q222" s="464"/>
      <c r="R222" s="464"/>
      <c r="S222" s="526"/>
      <c r="T222" s="526"/>
      <c r="U222" s="526"/>
      <c r="V222" s="412"/>
      <c r="W222" s="412"/>
      <c r="X222" s="451"/>
    </row>
    <row r="223" spans="1:24" s="463" customFormat="1" x14ac:dyDescent="0.25">
      <c r="A223" s="437"/>
      <c r="B223" s="440"/>
      <c r="C223" s="451"/>
      <c r="D223" s="451"/>
      <c r="E223" s="451"/>
      <c r="F223" s="441"/>
      <c r="G223" s="451"/>
      <c r="H223" s="6"/>
      <c r="I223" s="6"/>
      <c r="J223" s="6"/>
      <c r="K223" s="6"/>
      <c r="L223" s="6"/>
      <c r="M223" s="451"/>
      <c r="N223" s="157"/>
      <c r="O223" s="461"/>
      <c r="P223" s="451"/>
      <c r="Q223" s="451"/>
      <c r="R223" s="451"/>
      <c r="S223" s="526"/>
      <c r="T223" s="526"/>
      <c r="U223" s="526"/>
      <c r="V223" s="412"/>
      <c r="W223" s="412"/>
      <c r="X223" s="451"/>
    </row>
    <row r="224" spans="1:24" s="463" customFormat="1" x14ac:dyDescent="0.25">
      <c r="A224" s="453"/>
      <c r="B224" s="428"/>
      <c r="C224" s="451"/>
      <c r="D224" s="451"/>
      <c r="E224" s="451"/>
      <c r="F224" s="432"/>
      <c r="G224" s="451"/>
      <c r="H224" s="6"/>
      <c r="I224" s="6"/>
      <c r="J224" s="6"/>
      <c r="K224" s="6"/>
      <c r="L224" s="6"/>
      <c r="M224" s="451"/>
      <c r="N224" s="6"/>
      <c r="O224" s="451"/>
      <c r="P224" s="451"/>
      <c r="Q224" s="451"/>
      <c r="R224" s="451"/>
      <c r="S224" s="412"/>
      <c r="T224" s="412"/>
      <c r="U224" s="412"/>
      <c r="V224" s="412"/>
      <c r="W224" s="412"/>
      <c r="X224" s="451"/>
    </row>
    <row r="225" spans="1:24" s="463" customFormat="1" ht="14.25" customHeight="1" x14ac:dyDescent="0.25">
      <c r="A225" s="436"/>
      <c r="B225" s="434"/>
      <c r="C225" s="451"/>
      <c r="D225" s="451"/>
      <c r="E225" s="451"/>
      <c r="F225" s="423"/>
      <c r="G225" s="429"/>
      <c r="H225" s="6"/>
      <c r="I225" s="6"/>
      <c r="J225" s="157"/>
      <c r="K225" s="6"/>
      <c r="L225" s="6"/>
      <c r="M225" s="451"/>
      <c r="N225" s="6"/>
      <c r="O225" s="451"/>
      <c r="P225" s="451"/>
      <c r="Q225" s="451"/>
      <c r="R225" s="451"/>
      <c r="S225" s="526"/>
      <c r="T225" s="526"/>
      <c r="U225" s="526"/>
      <c r="V225" s="412"/>
      <c r="W225" s="412"/>
      <c r="X225" s="451"/>
    </row>
    <row r="226" spans="1:24" s="463" customFormat="1" x14ac:dyDescent="0.25">
      <c r="A226" s="437"/>
      <c r="B226" s="440"/>
      <c r="C226" s="451"/>
      <c r="D226" s="451"/>
      <c r="E226" s="451"/>
      <c r="F226" s="441"/>
      <c r="G226" s="451"/>
      <c r="H226" s="6"/>
      <c r="I226" s="6"/>
      <c r="J226" s="6"/>
      <c r="K226" s="6"/>
      <c r="L226" s="6"/>
      <c r="M226" s="451"/>
      <c r="N226" s="157"/>
      <c r="O226" s="461"/>
      <c r="P226" s="464"/>
      <c r="Q226" s="464"/>
      <c r="R226" s="464"/>
      <c r="S226" s="526"/>
      <c r="T226" s="526"/>
      <c r="U226" s="526"/>
      <c r="V226" s="412"/>
      <c r="W226" s="412"/>
      <c r="X226" s="451"/>
    </row>
    <row r="227" spans="1:24" s="463" customFormat="1" x14ac:dyDescent="0.25">
      <c r="A227" s="437"/>
      <c r="B227" s="440"/>
      <c r="C227" s="451"/>
      <c r="D227" s="451"/>
      <c r="E227" s="451"/>
      <c r="F227" s="441"/>
      <c r="G227" s="451"/>
      <c r="H227" s="6"/>
      <c r="I227" s="6"/>
      <c r="J227" s="6"/>
      <c r="K227" s="6"/>
      <c r="L227" s="6"/>
      <c r="M227" s="451"/>
      <c r="N227" s="157"/>
      <c r="O227" s="461"/>
      <c r="P227" s="451"/>
      <c r="Q227" s="451"/>
      <c r="R227" s="451"/>
      <c r="S227" s="526"/>
      <c r="T227" s="526"/>
      <c r="U227" s="526"/>
      <c r="V227" s="412"/>
      <c r="W227" s="412"/>
      <c r="X227" s="451"/>
    </row>
    <row r="228" spans="1:24" s="463" customFormat="1" x14ac:dyDescent="0.25">
      <c r="A228" s="525"/>
      <c r="B228" s="525"/>
      <c r="C228" s="525"/>
      <c r="D228" s="525"/>
      <c r="E228" s="525"/>
      <c r="F228" s="525"/>
      <c r="G228" s="525"/>
      <c r="H228" s="525"/>
      <c r="I228" s="525"/>
      <c r="J228" s="525"/>
      <c r="K228" s="525"/>
      <c r="L228" s="525"/>
      <c r="M228" s="525"/>
      <c r="N228" s="525"/>
      <c r="O228" s="525"/>
      <c r="P228" s="525"/>
      <c r="Q228" s="525"/>
      <c r="R228" s="525"/>
      <c r="S228" s="525"/>
      <c r="T228" s="525"/>
      <c r="U228" s="525"/>
      <c r="V228" s="525"/>
      <c r="W228" s="525"/>
      <c r="X228" s="525"/>
    </row>
    <row r="229" spans="1:24" s="463" customFormat="1" ht="14.25" customHeight="1" x14ac:dyDescent="0.25">
      <c r="A229" s="443"/>
      <c r="B229" s="434"/>
      <c r="C229" s="451"/>
      <c r="D229" s="451"/>
      <c r="E229" s="451"/>
      <c r="F229" s="423"/>
      <c r="G229" s="429"/>
      <c r="H229" s="6"/>
      <c r="I229" s="6"/>
      <c r="J229" s="157"/>
      <c r="K229" s="6"/>
      <c r="L229" s="6"/>
      <c r="M229" s="451"/>
      <c r="N229" s="6"/>
      <c r="O229" s="451"/>
      <c r="P229" s="451"/>
      <c r="Q229" s="451"/>
      <c r="R229" s="451"/>
      <c r="S229" s="526"/>
      <c r="T229" s="526"/>
      <c r="U229" s="526"/>
      <c r="V229" s="412"/>
      <c r="W229" s="412"/>
      <c r="X229" s="451"/>
    </row>
    <row r="230" spans="1:24" s="463" customFormat="1" x14ac:dyDescent="0.25">
      <c r="A230" s="437"/>
      <c r="B230" s="440"/>
      <c r="C230" s="451"/>
      <c r="D230" s="451"/>
      <c r="E230" s="451"/>
      <c r="F230" s="441"/>
      <c r="G230" s="451"/>
      <c r="H230" s="6"/>
      <c r="I230" s="6"/>
      <c r="J230" s="6"/>
      <c r="K230" s="6"/>
      <c r="L230" s="6"/>
      <c r="M230" s="451"/>
      <c r="N230" s="157"/>
      <c r="O230" s="461"/>
      <c r="P230" s="464"/>
      <c r="Q230" s="464"/>
      <c r="R230" s="464"/>
      <c r="S230" s="526"/>
      <c r="T230" s="526"/>
      <c r="U230" s="526"/>
      <c r="V230" s="412"/>
      <c r="W230" s="412"/>
      <c r="X230" s="451"/>
    </row>
    <row r="231" spans="1:24" s="463" customFormat="1" x14ac:dyDescent="0.25">
      <c r="A231" s="437"/>
      <c r="B231" s="440"/>
      <c r="C231" s="451"/>
      <c r="D231" s="451"/>
      <c r="E231" s="451"/>
      <c r="F231" s="441"/>
      <c r="G231" s="451"/>
      <c r="H231" s="6"/>
      <c r="I231" s="6"/>
      <c r="J231" s="6"/>
      <c r="K231" s="6"/>
      <c r="L231" s="6"/>
      <c r="M231" s="451"/>
      <c r="N231" s="157"/>
      <c r="O231" s="461"/>
      <c r="P231" s="451"/>
      <c r="Q231" s="451"/>
      <c r="R231" s="451"/>
      <c r="S231" s="526"/>
      <c r="T231" s="526"/>
      <c r="U231" s="526"/>
      <c r="V231" s="412"/>
      <c r="W231" s="412"/>
      <c r="X231" s="451"/>
    </row>
    <row r="232" spans="1:24" s="463" customFormat="1" x14ac:dyDescent="0.25">
      <c r="A232" s="453"/>
      <c r="B232" s="428"/>
      <c r="C232" s="451"/>
      <c r="D232" s="451"/>
      <c r="E232" s="451"/>
      <c r="F232" s="432"/>
      <c r="G232" s="451"/>
      <c r="H232" s="6"/>
      <c r="I232" s="6"/>
      <c r="J232" s="6"/>
      <c r="K232" s="6"/>
      <c r="L232" s="6"/>
      <c r="M232" s="451"/>
      <c r="N232" s="6"/>
      <c r="O232" s="451"/>
      <c r="P232" s="451"/>
      <c r="Q232" s="451"/>
      <c r="R232" s="451"/>
      <c r="S232" s="412"/>
      <c r="T232" s="412"/>
      <c r="U232" s="412"/>
      <c r="V232" s="412"/>
      <c r="W232" s="412"/>
      <c r="X232" s="451"/>
    </row>
    <row r="233" spans="1:24" s="463" customFormat="1" ht="14.25" customHeight="1" x14ac:dyDescent="0.25">
      <c r="A233" s="443"/>
      <c r="B233" s="434"/>
      <c r="C233" s="451"/>
      <c r="D233" s="451"/>
      <c r="E233" s="451"/>
      <c r="F233" s="423"/>
      <c r="G233" s="429"/>
      <c r="H233" s="6"/>
      <c r="I233" s="6"/>
      <c r="J233" s="157"/>
      <c r="K233" s="6"/>
      <c r="L233" s="6"/>
      <c r="M233" s="451"/>
      <c r="N233" s="6"/>
      <c r="O233" s="451"/>
      <c r="P233" s="451"/>
      <c r="Q233" s="451"/>
      <c r="R233" s="451"/>
      <c r="S233" s="526"/>
      <c r="T233" s="526"/>
      <c r="U233" s="526"/>
      <c r="V233" s="412"/>
      <c r="W233" s="412"/>
      <c r="X233" s="451"/>
    </row>
    <row r="234" spans="1:24" s="463" customFormat="1" x14ac:dyDescent="0.25">
      <c r="A234" s="437"/>
      <c r="B234" s="440"/>
      <c r="C234" s="451"/>
      <c r="D234" s="451"/>
      <c r="E234" s="451"/>
      <c r="F234" s="441"/>
      <c r="G234" s="451"/>
      <c r="H234" s="6"/>
      <c r="I234" s="6"/>
      <c r="J234" s="6"/>
      <c r="K234" s="6"/>
      <c r="L234" s="6"/>
      <c r="M234" s="451"/>
      <c r="N234" s="157"/>
      <c r="O234" s="461"/>
      <c r="P234" s="464"/>
      <c r="Q234" s="464"/>
      <c r="R234" s="464"/>
      <c r="S234" s="526"/>
      <c r="T234" s="526"/>
      <c r="U234" s="526"/>
      <c r="V234" s="412"/>
      <c r="W234" s="412"/>
      <c r="X234" s="451"/>
    </row>
    <row r="235" spans="1:24" s="463" customFormat="1" x14ac:dyDescent="0.25">
      <c r="A235" s="437"/>
      <c r="B235" s="440"/>
      <c r="C235" s="451"/>
      <c r="D235" s="451"/>
      <c r="E235" s="451"/>
      <c r="F235" s="441"/>
      <c r="G235" s="451"/>
      <c r="H235" s="6"/>
      <c r="I235" s="6"/>
      <c r="J235" s="6"/>
      <c r="K235" s="6"/>
      <c r="L235" s="6"/>
      <c r="M235" s="451"/>
      <c r="N235" s="157"/>
      <c r="O235" s="461"/>
      <c r="P235" s="451"/>
      <c r="Q235" s="451"/>
      <c r="R235" s="451"/>
      <c r="S235" s="526"/>
      <c r="T235" s="526"/>
      <c r="U235" s="526"/>
      <c r="V235" s="412"/>
      <c r="W235" s="412"/>
      <c r="X235" s="451"/>
    </row>
    <row r="236" spans="1:24" s="463" customFormat="1" x14ac:dyDescent="0.25">
      <c r="A236" s="453"/>
      <c r="B236" s="428"/>
      <c r="C236" s="451"/>
      <c r="D236" s="451"/>
      <c r="E236" s="451"/>
      <c r="F236" s="432"/>
      <c r="G236" s="451"/>
      <c r="H236" s="6"/>
      <c r="I236" s="6"/>
      <c r="J236" s="6"/>
      <c r="K236" s="6"/>
      <c r="L236" s="6"/>
      <c r="M236" s="451"/>
      <c r="N236" s="6"/>
      <c r="O236" s="451"/>
      <c r="P236" s="451"/>
      <c r="Q236" s="451"/>
      <c r="R236" s="451"/>
      <c r="S236" s="412"/>
      <c r="T236" s="412"/>
      <c r="U236" s="412"/>
      <c r="V236" s="412"/>
      <c r="W236" s="412"/>
      <c r="X236" s="451"/>
    </row>
    <row r="237" spans="1:24" s="463" customFormat="1" ht="14.25" customHeight="1" x14ac:dyDescent="0.25">
      <c r="A237" s="443"/>
      <c r="B237" s="434"/>
      <c r="C237" s="451"/>
      <c r="D237" s="451"/>
      <c r="E237" s="451"/>
      <c r="F237" s="423"/>
      <c r="G237" s="429"/>
      <c r="H237" s="6"/>
      <c r="I237" s="6"/>
      <c r="J237" s="157"/>
      <c r="K237" s="6"/>
      <c r="L237" s="6"/>
      <c r="M237" s="451"/>
      <c r="N237" s="6"/>
      <c r="O237" s="451"/>
      <c r="P237" s="451"/>
      <c r="Q237" s="451"/>
      <c r="R237" s="451"/>
      <c r="S237" s="526"/>
      <c r="T237" s="526"/>
      <c r="U237" s="526"/>
      <c r="V237" s="412"/>
      <c r="W237" s="412"/>
      <c r="X237" s="451"/>
    </row>
    <row r="238" spans="1:24" s="463" customFormat="1" x14ac:dyDescent="0.25">
      <c r="A238" s="437"/>
      <c r="B238" s="440"/>
      <c r="C238" s="451"/>
      <c r="D238" s="451"/>
      <c r="E238" s="451"/>
      <c r="F238" s="441"/>
      <c r="G238" s="451"/>
      <c r="H238" s="6"/>
      <c r="I238" s="6"/>
      <c r="J238" s="6"/>
      <c r="K238" s="6"/>
      <c r="L238" s="6"/>
      <c r="M238" s="451"/>
      <c r="N238" s="157"/>
      <c r="O238" s="461"/>
      <c r="P238" s="464"/>
      <c r="Q238" s="464"/>
      <c r="R238" s="464"/>
      <c r="S238" s="526"/>
      <c r="T238" s="526"/>
      <c r="U238" s="526"/>
      <c r="V238" s="412"/>
      <c r="W238" s="412"/>
      <c r="X238" s="451"/>
    </row>
    <row r="239" spans="1:24" s="463" customFormat="1" x14ac:dyDescent="0.25">
      <c r="A239" s="437"/>
      <c r="B239" s="440"/>
      <c r="C239" s="451"/>
      <c r="D239" s="451"/>
      <c r="E239" s="451"/>
      <c r="F239" s="441"/>
      <c r="G239" s="451"/>
      <c r="H239" s="6"/>
      <c r="I239" s="6"/>
      <c r="J239" s="6"/>
      <c r="K239" s="6"/>
      <c r="L239" s="6"/>
      <c r="M239" s="451"/>
      <c r="N239" s="157"/>
      <c r="O239" s="461"/>
      <c r="P239" s="451"/>
      <c r="Q239" s="451"/>
      <c r="R239" s="451"/>
      <c r="S239" s="526"/>
      <c r="T239" s="526"/>
      <c r="U239" s="526"/>
      <c r="V239" s="412"/>
      <c r="W239" s="412"/>
      <c r="X239" s="451"/>
    </row>
    <row r="240" spans="1:24" s="463" customFormat="1" x14ac:dyDescent="0.25">
      <c r="A240" s="525"/>
      <c r="B240" s="525"/>
      <c r="C240" s="525"/>
      <c r="D240" s="525"/>
      <c r="E240" s="525"/>
      <c r="F240" s="525"/>
      <c r="G240" s="525"/>
      <c r="H240" s="525"/>
      <c r="I240" s="525"/>
      <c r="J240" s="525"/>
      <c r="K240" s="525"/>
      <c r="L240" s="525"/>
      <c r="M240" s="525"/>
      <c r="N240" s="525"/>
      <c r="O240" s="525"/>
      <c r="P240" s="525"/>
      <c r="Q240" s="525"/>
      <c r="R240" s="525"/>
      <c r="S240" s="525"/>
      <c r="T240" s="525"/>
      <c r="U240" s="525"/>
      <c r="V240" s="525"/>
      <c r="W240" s="525"/>
      <c r="X240" s="525"/>
    </row>
    <row r="241" spans="1:24" s="463" customFormat="1" ht="25.5" customHeight="1" x14ac:dyDescent="0.25">
      <c r="A241" s="459"/>
      <c r="B241" s="434"/>
      <c r="C241" s="451"/>
      <c r="D241" s="451"/>
      <c r="E241" s="451"/>
      <c r="F241" s="423"/>
      <c r="G241" s="429"/>
      <c r="H241" s="6"/>
      <c r="I241" s="6"/>
      <c r="J241" s="157"/>
      <c r="K241" s="6"/>
      <c r="L241" s="6"/>
      <c r="M241" s="451"/>
      <c r="N241" s="6"/>
      <c r="O241" s="451"/>
      <c r="P241" s="451"/>
      <c r="Q241" s="451"/>
      <c r="R241" s="451"/>
      <c r="S241" s="526"/>
      <c r="T241" s="526"/>
      <c r="U241" s="526"/>
      <c r="V241" s="412"/>
      <c r="W241" s="412"/>
      <c r="X241" s="451"/>
    </row>
    <row r="242" spans="1:24" s="463" customFormat="1" x14ac:dyDescent="0.25">
      <c r="A242" s="437"/>
      <c r="B242" s="440"/>
      <c r="C242" s="451"/>
      <c r="D242" s="451"/>
      <c r="E242" s="451"/>
      <c r="F242" s="441"/>
      <c r="G242" s="451"/>
      <c r="H242" s="6"/>
      <c r="I242" s="6"/>
      <c r="J242" s="6"/>
      <c r="K242" s="6"/>
      <c r="L242" s="6"/>
      <c r="M242" s="451"/>
      <c r="N242" s="157"/>
      <c r="O242" s="461"/>
      <c r="P242" s="464"/>
      <c r="Q242" s="464"/>
      <c r="R242" s="464"/>
      <c r="S242" s="526"/>
      <c r="T242" s="526"/>
      <c r="U242" s="526"/>
      <c r="V242" s="412"/>
      <c r="W242" s="412"/>
      <c r="X242" s="451"/>
    </row>
    <row r="243" spans="1:24" s="463" customFormat="1" x14ac:dyDescent="0.25">
      <c r="A243" s="437"/>
      <c r="B243" s="440"/>
      <c r="C243" s="451"/>
      <c r="D243" s="451"/>
      <c r="E243" s="451"/>
      <c r="F243" s="441"/>
      <c r="G243" s="451"/>
      <c r="H243" s="6"/>
      <c r="I243" s="6"/>
      <c r="J243" s="6"/>
      <c r="K243" s="6"/>
      <c r="L243" s="6"/>
      <c r="M243" s="451"/>
      <c r="N243" s="157"/>
      <c r="O243" s="461"/>
      <c r="P243" s="451"/>
      <c r="Q243" s="451"/>
      <c r="R243" s="451"/>
      <c r="S243" s="526"/>
      <c r="T243" s="526"/>
      <c r="U243" s="526"/>
      <c r="V243" s="412"/>
      <c r="W243" s="412"/>
      <c r="X243" s="451"/>
    </row>
    <row r="244" spans="1:24" s="463" customFormat="1" x14ac:dyDescent="0.25">
      <c r="A244" s="453"/>
      <c r="B244" s="428"/>
      <c r="C244" s="451"/>
      <c r="D244" s="451"/>
      <c r="E244" s="451"/>
      <c r="F244" s="432"/>
      <c r="G244" s="451"/>
      <c r="H244" s="6"/>
      <c r="I244" s="6"/>
      <c r="J244" s="6"/>
      <c r="K244" s="6"/>
      <c r="L244" s="6"/>
      <c r="M244" s="451"/>
      <c r="N244" s="6"/>
      <c r="O244" s="451"/>
      <c r="P244" s="451"/>
      <c r="Q244" s="451"/>
      <c r="R244" s="451"/>
      <c r="S244" s="412"/>
      <c r="T244" s="412"/>
      <c r="U244" s="412"/>
      <c r="V244" s="412"/>
      <c r="W244" s="412"/>
      <c r="X244" s="451"/>
    </row>
    <row r="245" spans="1:24" s="463" customFormat="1" ht="14.25" customHeight="1" x14ac:dyDescent="0.25">
      <c r="A245" s="436"/>
      <c r="B245" s="434"/>
      <c r="C245" s="451"/>
      <c r="D245" s="451"/>
      <c r="E245" s="451"/>
      <c r="F245" s="423"/>
      <c r="G245" s="429"/>
      <c r="H245" s="6"/>
      <c r="I245" s="6"/>
      <c r="J245" s="157"/>
      <c r="K245" s="6"/>
      <c r="L245" s="6"/>
      <c r="M245" s="451"/>
      <c r="N245" s="6"/>
      <c r="O245" s="451"/>
      <c r="P245" s="451"/>
      <c r="Q245" s="451"/>
      <c r="R245" s="451"/>
      <c r="S245" s="526"/>
      <c r="T245" s="526"/>
      <c r="U245" s="526"/>
      <c r="V245" s="412"/>
      <c r="W245" s="412"/>
      <c r="X245" s="451"/>
    </row>
    <row r="246" spans="1:24" s="463" customFormat="1" x14ac:dyDescent="0.25">
      <c r="A246" s="437"/>
      <c r="B246" s="440"/>
      <c r="C246" s="451"/>
      <c r="D246" s="451"/>
      <c r="E246" s="451"/>
      <c r="F246" s="441"/>
      <c r="G246" s="451"/>
      <c r="H246" s="6"/>
      <c r="I246" s="6"/>
      <c r="J246" s="6"/>
      <c r="K246" s="6"/>
      <c r="L246" s="6"/>
      <c r="M246" s="451"/>
      <c r="N246" s="157"/>
      <c r="O246" s="461"/>
      <c r="P246" s="464"/>
      <c r="Q246" s="464"/>
      <c r="R246" s="464"/>
      <c r="S246" s="526"/>
      <c r="T246" s="526"/>
      <c r="U246" s="526"/>
      <c r="V246" s="412"/>
      <c r="W246" s="412"/>
      <c r="X246" s="451"/>
    </row>
    <row r="247" spans="1:24" s="463" customFormat="1" x14ac:dyDescent="0.25">
      <c r="A247" s="437"/>
      <c r="B247" s="438"/>
      <c r="C247" s="451"/>
      <c r="D247" s="451"/>
      <c r="E247" s="451"/>
      <c r="F247" s="439"/>
      <c r="G247" s="451"/>
      <c r="H247" s="6"/>
      <c r="I247" s="6"/>
      <c r="J247" s="6"/>
      <c r="K247" s="6"/>
      <c r="L247" s="6"/>
      <c r="M247" s="451"/>
      <c r="N247" s="157"/>
      <c r="O247" s="461"/>
      <c r="P247" s="451"/>
      <c r="Q247" s="451"/>
      <c r="R247" s="451"/>
      <c r="S247" s="526"/>
      <c r="T247" s="526"/>
      <c r="U247" s="526"/>
      <c r="V247" s="412"/>
      <c r="W247" s="412"/>
      <c r="X247" s="451"/>
    </row>
    <row r="248" spans="1:24" s="463" customFormat="1" x14ac:dyDescent="0.25">
      <c r="A248" s="453"/>
      <c r="B248" s="428"/>
      <c r="C248" s="451"/>
      <c r="D248" s="451"/>
      <c r="E248" s="451"/>
      <c r="F248" s="432"/>
      <c r="G248" s="451"/>
      <c r="H248" s="6"/>
      <c r="I248" s="6"/>
      <c r="J248" s="6"/>
      <c r="K248" s="6"/>
      <c r="L248" s="6"/>
      <c r="M248" s="451"/>
      <c r="N248" s="6"/>
      <c r="O248" s="451"/>
      <c r="P248" s="451"/>
      <c r="Q248" s="451"/>
      <c r="R248" s="451"/>
      <c r="S248" s="412"/>
      <c r="T248" s="412"/>
      <c r="U248" s="412"/>
      <c r="V248" s="412"/>
      <c r="W248" s="412"/>
      <c r="X248" s="451"/>
    </row>
    <row r="249" spans="1:24" s="463" customFormat="1" ht="14.25" customHeight="1" x14ac:dyDescent="0.25">
      <c r="A249" s="436"/>
      <c r="B249" s="434"/>
      <c r="C249" s="451"/>
      <c r="D249" s="451"/>
      <c r="E249" s="451"/>
      <c r="F249" s="423"/>
      <c r="G249" s="429"/>
      <c r="H249" s="6"/>
      <c r="I249" s="6"/>
      <c r="J249" s="157"/>
      <c r="K249" s="6"/>
      <c r="L249" s="6"/>
      <c r="M249" s="451"/>
      <c r="N249" s="6"/>
      <c r="O249" s="451"/>
      <c r="P249" s="451"/>
      <c r="Q249" s="451"/>
      <c r="R249" s="451"/>
      <c r="S249" s="526"/>
      <c r="T249" s="526"/>
      <c r="U249" s="526"/>
      <c r="V249" s="412"/>
      <c r="W249" s="412"/>
      <c r="X249" s="451"/>
    </row>
    <row r="250" spans="1:24" s="463" customFormat="1" x14ac:dyDescent="0.25">
      <c r="A250" s="437"/>
      <c r="B250" s="438"/>
      <c r="C250" s="451"/>
      <c r="D250" s="451"/>
      <c r="E250" s="451"/>
      <c r="F250" s="439"/>
      <c r="G250" s="451"/>
      <c r="H250" s="6"/>
      <c r="I250" s="6"/>
      <c r="J250" s="6"/>
      <c r="K250" s="6"/>
      <c r="L250" s="6"/>
      <c r="M250" s="451"/>
      <c r="N250" s="157"/>
      <c r="O250" s="461"/>
      <c r="P250" s="464"/>
      <c r="Q250" s="464"/>
      <c r="R250" s="464"/>
      <c r="S250" s="526"/>
      <c r="T250" s="526"/>
      <c r="U250" s="526"/>
      <c r="V250" s="412"/>
      <c r="W250" s="412"/>
      <c r="X250" s="451"/>
    </row>
    <row r="251" spans="1:24" s="463" customFormat="1" x14ac:dyDescent="0.25">
      <c r="A251" s="437"/>
      <c r="B251" s="440"/>
      <c r="C251" s="451"/>
      <c r="D251" s="451"/>
      <c r="E251" s="451"/>
      <c r="F251" s="441"/>
      <c r="G251" s="451"/>
      <c r="H251" s="6"/>
      <c r="I251" s="6"/>
      <c r="J251" s="6"/>
      <c r="K251" s="6"/>
      <c r="L251" s="6"/>
      <c r="M251" s="451"/>
      <c r="N251" s="157"/>
      <c r="O251" s="461"/>
      <c r="P251" s="451"/>
      <c r="Q251" s="451"/>
      <c r="R251" s="451"/>
      <c r="S251" s="526"/>
      <c r="T251" s="526"/>
      <c r="U251" s="526"/>
      <c r="V251" s="412"/>
      <c r="W251" s="412"/>
      <c r="X251" s="451"/>
    </row>
    <row r="252" spans="1:24" s="463" customFormat="1" x14ac:dyDescent="0.25">
      <c r="A252" s="453"/>
      <c r="B252" s="428"/>
      <c r="C252" s="451"/>
      <c r="D252" s="451"/>
      <c r="E252" s="451"/>
      <c r="F252" s="432"/>
      <c r="G252" s="451"/>
      <c r="H252" s="6"/>
      <c r="I252" s="6"/>
      <c r="J252" s="6"/>
      <c r="K252" s="6"/>
      <c r="L252" s="6"/>
      <c r="M252" s="451"/>
      <c r="N252" s="6"/>
      <c r="O252" s="451"/>
      <c r="P252" s="451"/>
      <c r="Q252" s="451"/>
      <c r="R252" s="451"/>
      <c r="S252" s="412"/>
      <c r="T252" s="412"/>
      <c r="U252" s="412"/>
      <c r="V252" s="412"/>
      <c r="W252" s="412"/>
      <c r="X252" s="451"/>
    </row>
    <row r="253" spans="1:24" s="463" customFormat="1" ht="14.25" customHeight="1" x14ac:dyDescent="0.25">
      <c r="A253" s="443"/>
      <c r="B253" s="434"/>
      <c r="C253" s="451"/>
      <c r="D253" s="451"/>
      <c r="E253" s="451"/>
      <c r="F253" s="423"/>
      <c r="G253" s="429"/>
      <c r="H253" s="6"/>
      <c r="I253" s="6"/>
      <c r="J253" s="157"/>
      <c r="K253" s="6"/>
      <c r="L253" s="6"/>
      <c r="M253" s="451"/>
      <c r="N253" s="6"/>
      <c r="O253" s="451"/>
      <c r="P253" s="451"/>
      <c r="Q253" s="451"/>
      <c r="R253" s="451"/>
      <c r="S253" s="526"/>
      <c r="T253" s="526"/>
      <c r="U253" s="526"/>
      <c r="V253" s="412"/>
      <c r="W253" s="412"/>
      <c r="X253" s="451"/>
    </row>
    <row r="254" spans="1:24" s="463" customFormat="1" x14ac:dyDescent="0.25">
      <c r="A254" s="437"/>
      <c r="B254" s="440"/>
      <c r="C254" s="451"/>
      <c r="D254" s="451"/>
      <c r="E254" s="451"/>
      <c r="F254" s="441"/>
      <c r="G254" s="451"/>
      <c r="H254" s="6"/>
      <c r="I254" s="6"/>
      <c r="J254" s="6"/>
      <c r="K254" s="6"/>
      <c r="L254" s="6"/>
      <c r="M254" s="451"/>
      <c r="N254" s="157"/>
      <c r="O254" s="461"/>
      <c r="P254" s="464"/>
      <c r="Q254" s="464"/>
      <c r="R254" s="464"/>
      <c r="S254" s="526"/>
      <c r="T254" s="526"/>
      <c r="U254" s="526"/>
      <c r="V254" s="412"/>
      <c r="W254" s="412"/>
      <c r="X254" s="451"/>
    </row>
    <row r="255" spans="1:24" s="463" customFormat="1" x14ac:dyDescent="0.25">
      <c r="A255" s="437"/>
      <c r="B255" s="440"/>
      <c r="C255" s="451"/>
      <c r="D255" s="451"/>
      <c r="E255" s="451"/>
      <c r="F255" s="441"/>
      <c r="G255" s="451"/>
      <c r="H255" s="6"/>
      <c r="I255" s="6"/>
      <c r="J255" s="6"/>
      <c r="K255" s="6"/>
      <c r="L255" s="6"/>
      <c r="M255" s="451"/>
      <c r="N255" s="157"/>
      <c r="O255" s="461"/>
      <c r="P255" s="451"/>
      <c r="Q255" s="451"/>
      <c r="R255" s="451"/>
      <c r="S255" s="526"/>
      <c r="T255" s="526"/>
      <c r="U255" s="526"/>
      <c r="V255" s="412"/>
      <c r="W255" s="412"/>
      <c r="X255" s="451"/>
    </row>
    <row r="256" spans="1:24" s="463" customFormat="1" x14ac:dyDescent="0.25">
      <c r="A256" s="525"/>
      <c r="B256" s="525"/>
      <c r="C256" s="525"/>
      <c r="D256" s="525"/>
      <c r="E256" s="525"/>
      <c r="F256" s="525"/>
      <c r="G256" s="525"/>
      <c r="H256" s="525"/>
      <c r="I256" s="525"/>
      <c r="J256" s="525"/>
      <c r="K256" s="525"/>
      <c r="L256" s="525"/>
      <c r="M256" s="525"/>
      <c r="N256" s="525"/>
      <c r="O256" s="525"/>
      <c r="P256" s="525"/>
      <c r="Q256" s="525"/>
      <c r="R256" s="525"/>
      <c r="S256" s="525"/>
      <c r="T256" s="525"/>
      <c r="U256" s="525"/>
      <c r="V256" s="525"/>
      <c r="W256" s="525"/>
      <c r="X256" s="525"/>
    </row>
    <row r="257" spans="1:24" s="463" customFormat="1" ht="14.25" customHeight="1" x14ac:dyDescent="0.25">
      <c r="A257" s="443"/>
      <c r="B257" s="434"/>
      <c r="C257" s="451"/>
      <c r="D257" s="451"/>
      <c r="E257" s="451"/>
      <c r="F257" s="423"/>
      <c r="G257" s="429"/>
      <c r="H257" s="6"/>
      <c r="I257" s="6"/>
      <c r="J257" s="157"/>
      <c r="K257" s="6"/>
      <c r="L257" s="6"/>
      <c r="M257" s="451"/>
      <c r="N257" s="6"/>
      <c r="O257" s="451"/>
      <c r="P257" s="451"/>
      <c r="Q257" s="451"/>
      <c r="R257" s="451"/>
      <c r="S257" s="526"/>
      <c r="T257" s="526"/>
      <c r="U257" s="526"/>
      <c r="V257" s="412"/>
      <c r="W257" s="412"/>
      <c r="X257" s="451"/>
    </row>
    <row r="258" spans="1:24" s="463" customFormat="1" x14ac:dyDescent="0.25">
      <c r="A258" s="437"/>
      <c r="B258" s="440"/>
      <c r="C258" s="451"/>
      <c r="D258" s="451"/>
      <c r="E258" s="451"/>
      <c r="F258" s="441"/>
      <c r="G258" s="451"/>
      <c r="H258" s="6"/>
      <c r="I258" s="6"/>
      <c r="J258" s="6"/>
      <c r="K258" s="6"/>
      <c r="L258" s="6"/>
      <c r="M258" s="451"/>
      <c r="N258" s="157"/>
      <c r="O258" s="461"/>
      <c r="P258" s="464"/>
      <c r="Q258" s="464"/>
      <c r="R258" s="464"/>
      <c r="S258" s="526"/>
      <c r="T258" s="526"/>
      <c r="U258" s="526"/>
      <c r="V258" s="412"/>
      <c r="W258" s="412"/>
      <c r="X258" s="451"/>
    </row>
    <row r="259" spans="1:24" s="463" customFormat="1" x14ac:dyDescent="0.25">
      <c r="A259" s="437"/>
      <c r="B259" s="440"/>
      <c r="C259" s="451"/>
      <c r="D259" s="451"/>
      <c r="E259" s="451"/>
      <c r="F259" s="441"/>
      <c r="G259" s="451"/>
      <c r="H259" s="6"/>
      <c r="I259" s="6"/>
      <c r="J259" s="6"/>
      <c r="K259" s="6"/>
      <c r="L259" s="6"/>
      <c r="M259" s="451"/>
      <c r="N259" s="157"/>
      <c r="O259" s="461"/>
      <c r="P259" s="451"/>
      <c r="Q259" s="451"/>
      <c r="R259" s="451"/>
      <c r="S259" s="526"/>
      <c r="T259" s="526"/>
      <c r="U259" s="526"/>
      <c r="V259" s="412"/>
      <c r="W259" s="412"/>
      <c r="X259" s="451"/>
    </row>
    <row r="260" spans="1:24" s="463" customFormat="1" x14ac:dyDescent="0.25">
      <c r="A260" s="437"/>
      <c r="B260" s="428"/>
      <c r="C260" s="451"/>
      <c r="D260" s="451"/>
      <c r="E260" s="451"/>
      <c r="F260" s="432"/>
      <c r="G260" s="451"/>
      <c r="H260" s="6"/>
      <c r="I260" s="6"/>
      <c r="J260" s="6"/>
      <c r="K260" s="6"/>
      <c r="L260" s="6"/>
      <c r="M260" s="451"/>
      <c r="N260" s="6"/>
      <c r="O260" s="451"/>
      <c r="P260" s="451"/>
      <c r="Q260" s="451"/>
      <c r="R260" s="451"/>
      <c r="S260" s="412"/>
      <c r="T260" s="412"/>
      <c r="U260" s="412"/>
      <c r="V260" s="412"/>
      <c r="W260" s="412"/>
      <c r="X260" s="451"/>
    </row>
    <row r="261" spans="1:24" s="463" customFormat="1" ht="14.25" customHeight="1" x14ac:dyDescent="0.25">
      <c r="A261" s="443"/>
      <c r="B261" s="434"/>
      <c r="C261" s="451"/>
      <c r="D261" s="451"/>
      <c r="E261" s="451"/>
      <c r="F261" s="423"/>
      <c r="G261" s="429"/>
      <c r="H261" s="6"/>
      <c r="I261" s="6"/>
      <c r="J261" s="157"/>
      <c r="K261" s="6"/>
      <c r="L261" s="6"/>
      <c r="M261" s="451"/>
      <c r="N261" s="6"/>
      <c r="O261" s="461"/>
      <c r="P261" s="451"/>
      <c r="Q261" s="451"/>
      <c r="R261" s="451"/>
      <c r="S261" s="527"/>
      <c r="T261" s="527"/>
      <c r="U261" s="527"/>
      <c r="V261" s="412"/>
      <c r="W261" s="412"/>
      <c r="X261" s="451"/>
    </row>
    <row r="262" spans="1:24" s="463" customFormat="1" x14ac:dyDescent="0.25">
      <c r="A262" s="437"/>
      <c r="B262" s="440"/>
      <c r="C262" s="451"/>
      <c r="D262" s="451"/>
      <c r="E262" s="451"/>
      <c r="F262" s="441"/>
      <c r="G262" s="451"/>
      <c r="H262" s="6"/>
      <c r="I262" s="6"/>
      <c r="J262" s="6"/>
      <c r="K262" s="6"/>
      <c r="L262" s="6"/>
      <c r="M262" s="451"/>
      <c r="N262" s="157"/>
      <c r="O262" s="461"/>
      <c r="P262" s="464"/>
      <c r="Q262" s="464"/>
      <c r="R262" s="464"/>
      <c r="S262" s="527"/>
      <c r="T262" s="527"/>
      <c r="U262" s="527"/>
      <c r="V262" s="412"/>
      <c r="W262" s="412"/>
      <c r="X262" s="451"/>
    </row>
    <row r="263" spans="1:24" s="463" customFormat="1" x14ac:dyDescent="0.25">
      <c r="A263" s="525"/>
      <c r="B263" s="525"/>
      <c r="C263" s="525"/>
      <c r="D263" s="525"/>
      <c r="E263" s="525"/>
      <c r="F263" s="525"/>
      <c r="G263" s="525"/>
      <c r="H263" s="525"/>
      <c r="I263" s="525"/>
      <c r="J263" s="525"/>
      <c r="K263" s="525"/>
      <c r="L263" s="525"/>
      <c r="M263" s="525"/>
      <c r="N263" s="525"/>
      <c r="O263" s="525"/>
      <c r="P263" s="525"/>
      <c r="Q263" s="525"/>
      <c r="R263" s="525"/>
      <c r="S263" s="525"/>
      <c r="T263" s="525"/>
      <c r="U263" s="525"/>
      <c r="V263" s="525"/>
      <c r="W263" s="525"/>
      <c r="X263" s="525"/>
    </row>
    <row r="264" spans="1:24" s="463" customFormat="1" ht="14.25" customHeight="1" x14ac:dyDescent="0.25">
      <c r="A264" s="436"/>
      <c r="B264" s="434"/>
      <c r="C264" s="451"/>
      <c r="D264" s="451"/>
      <c r="E264" s="451"/>
      <c r="F264" s="423"/>
      <c r="G264" s="451"/>
      <c r="H264" s="6"/>
      <c r="I264" s="6"/>
      <c r="J264" s="157"/>
      <c r="K264" s="6"/>
      <c r="L264" s="6"/>
      <c r="M264" s="451"/>
      <c r="N264" s="6"/>
      <c r="O264" s="451"/>
      <c r="P264" s="451"/>
      <c r="Q264" s="451"/>
      <c r="R264" s="451"/>
      <c r="S264" s="527"/>
      <c r="T264" s="527"/>
      <c r="U264" s="527"/>
      <c r="V264" s="412"/>
      <c r="W264" s="412"/>
      <c r="X264" s="451"/>
    </row>
    <row r="265" spans="1:24" s="463" customFormat="1" x14ac:dyDescent="0.25">
      <c r="A265" s="437"/>
      <c r="B265" s="440"/>
      <c r="C265" s="451"/>
      <c r="D265" s="451"/>
      <c r="E265" s="451"/>
      <c r="F265" s="441"/>
      <c r="G265" s="451"/>
      <c r="H265" s="6"/>
      <c r="I265" s="6"/>
      <c r="J265" s="6"/>
      <c r="K265" s="6"/>
      <c r="L265" s="6"/>
      <c r="M265" s="451"/>
      <c r="N265" s="157"/>
      <c r="O265" s="461"/>
      <c r="P265" s="451"/>
      <c r="Q265" s="451"/>
      <c r="R265" s="451"/>
      <c r="S265" s="527"/>
      <c r="T265" s="527"/>
      <c r="U265" s="527"/>
      <c r="V265" s="412"/>
      <c r="W265" s="412"/>
      <c r="X265" s="451"/>
    </row>
    <row r="266" spans="1:24" s="463" customFormat="1" x14ac:dyDescent="0.25">
      <c r="A266" s="437"/>
      <c r="B266" s="428"/>
      <c r="C266" s="451"/>
      <c r="D266" s="451"/>
      <c r="E266" s="451"/>
      <c r="F266" s="432"/>
      <c r="G266" s="451"/>
      <c r="H266" s="6"/>
      <c r="I266" s="6"/>
      <c r="J266" s="6"/>
      <c r="K266" s="6"/>
      <c r="L266" s="6"/>
      <c r="M266" s="451"/>
      <c r="N266" s="6"/>
      <c r="O266" s="461"/>
      <c r="P266" s="451"/>
      <c r="Q266" s="451"/>
      <c r="R266" s="451"/>
      <c r="S266" s="412"/>
      <c r="T266" s="412"/>
      <c r="U266" s="412"/>
      <c r="V266" s="412"/>
      <c r="W266" s="412"/>
      <c r="X266" s="451"/>
    </row>
    <row r="267" spans="1:24" s="463" customFormat="1" ht="14.25" customHeight="1" x14ac:dyDescent="0.25">
      <c r="A267" s="436"/>
      <c r="B267" s="434"/>
      <c r="C267" s="451"/>
      <c r="D267" s="451"/>
      <c r="E267" s="451"/>
      <c r="F267" s="423"/>
      <c r="G267" s="429"/>
      <c r="H267" s="6"/>
      <c r="I267" s="6"/>
      <c r="J267" s="157"/>
      <c r="K267" s="6"/>
      <c r="L267" s="6"/>
      <c r="M267" s="451"/>
      <c r="N267" s="6"/>
      <c r="O267" s="451"/>
      <c r="P267" s="451"/>
      <c r="Q267" s="451"/>
      <c r="R267" s="451"/>
      <c r="S267" s="526"/>
      <c r="T267" s="526"/>
      <c r="U267" s="526"/>
      <c r="V267" s="412"/>
      <c r="W267" s="412"/>
      <c r="X267" s="451"/>
    </row>
    <row r="268" spans="1:24" s="463" customFormat="1" x14ac:dyDescent="0.25">
      <c r="A268" s="437"/>
      <c r="B268" s="440"/>
      <c r="C268" s="451"/>
      <c r="D268" s="451"/>
      <c r="E268" s="451"/>
      <c r="F268" s="441"/>
      <c r="G268" s="451"/>
      <c r="H268" s="6"/>
      <c r="I268" s="6"/>
      <c r="J268" s="6"/>
      <c r="K268" s="6"/>
      <c r="L268" s="6"/>
      <c r="M268" s="451"/>
      <c r="N268" s="157"/>
      <c r="O268" s="461"/>
      <c r="P268" s="464"/>
      <c r="Q268" s="464"/>
      <c r="R268" s="464"/>
      <c r="S268" s="526"/>
      <c r="T268" s="526"/>
      <c r="U268" s="526"/>
      <c r="V268" s="412"/>
      <c r="W268" s="412"/>
      <c r="X268" s="451"/>
    </row>
    <row r="269" spans="1:24" s="463" customFormat="1" x14ac:dyDescent="0.25">
      <c r="A269" s="437"/>
      <c r="B269" s="440"/>
      <c r="C269" s="451"/>
      <c r="D269" s="451"/>
      <c r="E269" s="451"/>
      <c r="F269" s="441"/>
      <c r="G269" s="451"/>
      <c r="H269" s="6"/>
      <c r="I269" s="6"/>
      <c r="J269" s="6"/>
      <c r="K269" s="6"/>
      <c r="L269" s="6"/>
      <c r="M269" s="451"/>
      <c r="N269" s="157"/>
      <c r="O269" s="461"/>
      <c r="P269" s="451"/>
      <c r="Q269" s="451"/>
      <c r="R269" s="451"/>
      <c r="S269" s="526"/>
      <c r="T269" s="526"/>
      <c r="U269" s="526"/>
      <c r="V269" s="412"/>
      <c r="W269" s="412"/>
      <c r="X269" s="451"/>
    </row>
    <row r="270" spans="1:24" s="463" customFormat="1" x14ac:dyDescent="0.25">
      <c r="A270" s="437"/>
      <c r="B270" s="428"/>
      <c r="C270" s="451"/>
      <c r="D270" s="451"/>
      <c r="E270" s="451"/>
      <c r="F270" s="432"/>
      <c r="G270" s="451"/>
      <c r="H270" s="6"/>
      <c r="I270" s="6"/>
      <c r="J270" s="6"/>
      <c r="K270" s="6"/>
      <c r="L270" s="6"/>
      <c r="M270" s="451"/>
      <c r="N270" s="6"/>
      <c r="O270" s="451"/>
      <c r="P270" s="451"/>
      <c r="Q270" s="451"/>
      <c r="R270" s="451"/>
      <c r="S270" s="412"/>
      <c r="T270" s="412"/>
      <c r="U270" s="412"/>
      <c r="V270" s="412"/>
      <c r="W270" s="412"/>
      <c r="X270" s="451"/>
    </row>
    <row r="271" spans="1:24" s="463" customFormat="1" ht="14.25" customHeight="1" x14ac:dyDescent="0.25">
      <c r="A271" s="436"/>
      <c r="B271" s="434"/>
      <c r="C271" s="451"/>
      <c r="D271" s="451"/>
      <c r="E271" s="451"/>
      <c r="F271" s="423"/>
      <c r="G271" s="451"/>
      <c r="H271" s="6"/>
      <c r="I271" s="6"/>
      <c r="J271" s="157"/>
      <c r="K271" s="6"/>
      <c r="L271" s="6"/>
      <c r="M271" s="451"/>
      <c r="N271" s="6"/>
      <c r="O271" s="451"/>
      <c r="P271" s="451"/>
      <c r="Q271" s="451"/>
      <c r="R271" s="451"/>
      <c r="S271" s="527"/>
      <c r="T271" s="527"/>
      <c r="U271" s="527"/>
      <c r="V271" s="412"/>
      <c r="W271" s="412"/>
      <c r="X271" s="451"/>
    </row>
    <row r="272" spans="1:24" s="463" customFormat="1" x14ac:dyDescent="0.25">
      <c r="A272" s="437"/>
      <c r="B272" s="440"/>
      <c r="C272" s="451"/>
      <c r="D272" s="451"/>
      <c r="E272" s="451"/>
      <c r="F272" s="441"/>
      <c r="G272" s="451"/>
      <c r="H272" s="6"/>
      <c r="I272" s="6"/>
      <c r="J272" s="6"/>
      <c r="K272" s="6"/>
      <c r="L272" s="6"/>
      <c r="M272" s="451"/>
      <c r="N272" s="157"/>
      <c r="O272" s="461"/>
      <c r="P272" s="464"/>
      <c r="Q272" s="464"/>
      <c r="R272" s="464"/>
      <c r="S272" s="527"/>
      <c r="T272" s="527"/>
      <c r="U272" s="527"/>
      <c r="V272" s="412"/>
      <c r="W272" s="412"/>
      <c r="X272" s="451"/>
    </row>
    <row r="273" spans="1:24" s="463" customFormat="1" x14ac:dyDescent="0.25">
      <c r="A273" s="437"/>
      <c r="B273" s="428"/>
      <c r="C273" s="451"/>
      <c r="D273" s="451"/>
      <c r="E273" s="451"/>
      <c r="F273" s="432"/>
      <c r="G273" s="451"/>
      <c r="H273" s="6"/>
      <c r="I273" s="6"/>
      <c r="J273" s="6"/>
      <c r="K273" s="6"/>
      <c r="L273" s="6"/>
      <c r="M273" s="451"/>
      <c r="N273" s="6"/>
      <c r="O273" s="461"/>
      <c r="P273" s="451"/>
      <c r="Q273" s="451"/>
      <c r="R273" s="451"/>
      <c r="S273" s="412"/>
      <c r="T273" s="412"/>
      <c r="U273" s="412"/>
      <c r="V273" s="412"/>
      <c r="W273" s="412"/>
      <c r="X273" s="451"/>
    </row>
    <row r="274" spans="1:24" s="463" customFormat="1" ht="14.25" customHeight="1" x14ac:dyDescent="0.25">
      <c r="A274" s="436"/>
      <c r="B274" s="434"/>
      <c r="C274" s="451"/>
      <c r="D274" s="451"/>
      <c r="E274" s="451"/>
      <c r="F274" s="423"/>
      <c r="G274" s="451"/>
      <c r="H274" s="6"/>
      <c r="I274" s="6"/>
      <c r="J274" s="157"/>
      <c r="K274" s="6"/>
      <c r="L274" s="6"/>
      <c r="M274" s="451"/>
      <c r="N274" s="6"/>
      <c r="O274" s="451"/>
      <c r="P274" s="451"/>
      <c r="Q274" s="451"/>
      <c r="R274" s="451"/>
      <c r="S274" s="527"/>
      <c r="T274" s="527"/>
      <c r="U274" s="527"/>
      <c r="V274" s="412"/>
      <c r="W274" s="412"/>
      <c r="X274" s="451"/>
    </row>
    <row r="275" spans="1:24" s="463" customFormat="1" x14ac:dyDescent="0.25">
      <c r="A275" s="437"/>
      <c r="B275" s="440"/>
      <c r="C275" s="451"/>
      <c r="D275" s="451"/>
      <c r="E275" s="451"/>
      <c r="F275" s="441"/>
      <c r="G275" s="451"/>
      <c r="H275" s="6"/>
      <c r="I275" s="6"/>
      <c r="J275" s="6"/>
      <c r="K275" s="6"/>
      <c r="L275" s="6"/>
      <c r="M275" s="451"/>
      <c r="N275" s="157"/>
      <c r="O275" s="461"/>
      <c r="P275" s="464"/>
      <c r="Q275" s="464"/>
      <c r="R275" s="464"/>
      <c r="S275" s="527"/>
      <c r="T275" s="527"/>
      <c r="U275" s="527"/>
      <c r="V275" s="412"/>
      <c r="W275" s="412"/>
      <c r="X275" s="451"/>
    </row>
    <row r="276" spans="1:24" s="463" customFormat="1" x14ac:dyDescent="0.25">
      <c r="A276" s="437"/>
      <c r="B276" s="428"/>
      <c r="C276" s="451"/>
      <c r="D276" s="451"/>
      <c r="E276" s="451"/>
      <c r="F276" s="432"/>
      <c r="G276" s="451"/>
      <c r="H276" s="6"/>
      <c r="I276" s="6"/>
      <c r="J276" s="6"/>
      <c r="K276" s="6"/>
      <c r="L276" s="6"/>
      <c r="M276" s="451"/>
      <c r="N276" s="6"/>
      <c r="O276" s="461"/>
      <c r="P276" s="451"/>
      <c r="Q276" s="451"/>
      <c r="R276" s="451"/>
      <c r="S276" s="412"/>
      <c r="T276" s="412"/>
      <c r="U276" s="412"/>
      <c r="V276" s="412"/>
      <c r="W276" s="412"/>
      <c r="X276" s="451"/>
    </row>
    <row r="277" spans="1:24" s="463" customFormat="1" ht="14.25" customHeight="1" x14ac:dyDescent="0.25">
      <c r="A277" s="436"/>
      <c r="B277" s="434"/>
      <c r="C277" s="451"/>
      <c r="D277" s="451"/>
      <c r="E277" s="451"/>
      <c r="F277" s="423"/>
      <c r="G277" s="429"/>
      <c r="H277" s="6"/>
      <c r="I277" s="6"/>
      <c r="J277" s="157"/>
      <c r="K277" s="6"/>
      <c r="L277" s="6"/>
      <c r="M277" s="451"/>
      <c r="N277" s="6"/>
      <c r="O277" s="451"/>
      <c r="P277" s="451"/>
      <c r="Q277" s="451"/>
      <c r="R277" s="451"/>
      <c r="S277" s="526"/>
      <c r="T277" s="526"/>
      <c r="U277" s="526"/>
      <c r="V277" s="412"/>
      <c r="W277" s="412"/>
      <c r="X277" s="451"/>
    </row>
    <row r="278" spans="1:24" s="463" customFormat="1" x14ac:dyDescent="0.25">
      <c r="A278" s="437"/>
      <c r="B278" s="440"/>
      <c r="C278" s="451"/>
      <c r="D278" s="451"/>
      <c r="E278" s="451"/>
      <c r="F278" s="441"/>
      <c r="G278" s="451"/>
      <c r="H278" s="6"/>
      <c r="I278" s="6"/>
      <c r="J278" s="6"/>
      <c r="K278" s="6"/>
      <c r="L278" s="6"/>
      <c r="M278" s="451"/>
      <c r="N278" s="157"/>
      <c r="O278" s="461"/>
      <c r="P278" s="464"/>
      <c r="Q278" s="464"/>
      <c r="R278" s="464"/>
      <c r="S278" s="526"/>
      <c r="T278" s="526"/>
      <c r="U278" s="526"/>
      <c r="V278" s="412"/>
      <c r="W278" s="412"/>
      <c r="X278" s="451"/>
    </row>
    <row r="279" spans="1:24" s="463" customFormat="1" x14ac:dyDescent="0.25">
      <c r="A279" s="437"/>
      <c r="B279" s="440"/>
      <c r="C279" s="451"/>
      <c r="D279" s="451"/>
      <c r="E279" s="451"/>
      <c r="F279" s="441"/>
      <c r="G279" s="451"/>
      <c r="H279" s="6"/>
      <c r="I279" s="6"/>
      <c r="J279" s="6"/>
      <c r="K279" s="6"/>
      <c r="L279" s="6"/>
      <c r="M279" s="451"/>
      <c r="N279" s="157"/>
      <c r="O279" s="461"/>
      <c r="P279" s="451"/>
      <c r="Q279" s="451"/>
      <c r="R279" s="451"/>
      <c r="S279" s="526"/>
      <c r="T279" s="526"/>
      <c r="U279" s="526"/>
      <c r="V279" s="412"/>
      <c r="W279" s="412"/>
      <c r="X279" s="451"/>
    </row>
    <row r="280" spans="1:24" s="463" customFormat="1" x14ac:dyDescent="0.25">
      <c r="A280" s="437"/>
      <c r="B280" s="428"/>
      <c r="C280" s="451"/>
      <c r="D280" s="451"/>
      <c r="E280" s="451"/>
      <c r="F280" s="432"/>
      <c r="G280" s="451"/>
      <c r="H280" s="6"/>
      <c r="I280" s="6"/>
      <c r="J280" s="6"/>
      <c r="K280" s="6"/>
      <c r="L280" s="6"/>
      <c r="M280" s="451"/>
      <c r="N280" s="6"/>
      <c r="O280" s="451"/>
      <c r="P280" s="451"/>
      <c r="Q280" s="451"/>
      <c r="R280" s="451"/>
      <c r="S280" s="412"/>
      <c r="T280" s="412"/>
      <c r="U280" s="412"/>
      <c r="V280" s="412"/>
      <c r="W280" s="412"/>
      <c r="X280" s="451"/>
    </row>
    <row r="281" spans="1:24" s="463" customFormat="1" ht="14.25" customHeight="1" x14ac:dyDescent="0.25">
      <c r="A281" s="436"/>
      <c r="B281" s="434"/>
      <c r="C281" s="451"/>
      <c r="D281" s="451"/>
      <c r="E281" s="451"/>
      <c r="F281" s="423"/>
      <c r="G281" s="429"/>
      <c r="H281" s="6"/>
      <c r="I281" s="6"/>
      <c r="J281" s="157"/>
      <c r="K281" s="6"/>
      <c r="L281" s="6"/>
      <c r="M281" s="451"/>
      <c r="N281" s="6"/>
      <c r="O281" s="451"/>
      <c r="P281" s="451"/>
      <c r="Q281" s="451"/>
      <c r="R281" s="451"/>
      <c r="S281" s="526"/>
      <c r="T281" s="526"/>
      <c r="U281" s="526"/>
      <c r="V281" s="412"/>
      <c r="W281" s="412"/>
      <c r="X281" s="451"/>
    </row>
    <row r="282" spans="1:24" s="463" customFormat="1" x14ac:dyDescent="0.25">
      <c r="A282" s="437"/>
      <c r="B282" s="440"/>
      <c r="C282" s="451"/>
      <c r="D282" s="451"/>
      <c r="E282" s="451"/>
      <c r="F282" s="441"/>
      <c r="G282" s="451"/>
      <c r="H282" s="6"/>
      <c r="I282" s="6"/>
      <c r="J282" s="6"/>
      <c r="K282" s="6"/>
      <c r="L282" s="6"/>
      <c r="M282" s="451"/>
      <c r="N282" s="157"/>
      <c r="O282" s="461"/>
      <c r="P282" s="451"/>
      <c r="Q282" s="451"/>
      <c r="R282" s="451"/>
      <c r="S282" s="526"/>
      <c r="T282" s="526"/>
      <c r="U282" s="526"/>
      <c r="V282" s="412"/>
      <c r="W282" s="412"/>
      <c r="X282" s="451"/>
    </row>
    <row r="283" spans="1:24" s="463" customFormat="1" x14ac:dyDescent="0.25">
      <c r="A283" s="437"/>
      <c r="B283" s="440"/>
      <c r="C283" s="451"/>
      <c r="D283" s="451"/>
      <c r="E283" s="451"/>
      <c r="F283" s="441"/>
      <c r="G283" s="451"/>
      <c r="H283" s="6"/>
      <c r="I283" s="6"/>
      <c r="J283" s="6"/>
      <c r="K283" s="6"/>
      <c r="L283" s="6"/>
      <c r="M283" s="451"/>
      <c r="N283" s="157"/>
      <c r="O283" s="461"/>
      <c r="P283" s="464"/>
      <c r="Q283" s="464"/>
      <c r="R283" s="464"/>
      <c r="S283" s="526"/>
      <c r="T283" s="526"/>
      <c r="U283" s="526"/>
      <c r="V283" s="412"/>
      <c r="W283" s="412"/>
      <c r="X283" s="451"/>
    </row>
    <row r="284" spans="1:24" s="463" customFormat="1" x14ac:dyDescent="0.25">
      <c r="A284" s="525"/>
      <c r="B284" s="525"/>
      <c r="C284" s="525"/>
      <c r="D284" s="525"/>
      <c r="E284" s="525"/>
      <c r="F284" s="525"/>
      <c r="G284" s="525"/>
      <c r="H284" s="525"/>
      <c r="I284" s="525"/>
      <c r="J284" s="525"/>
      <c r="K284" s="525"/>
      <c r="L284" s="525"/>
      <c r="M284" s="525"/>
      <c r="N284" s="525"/>
      <c r="O284" s="525"/>
      <c r="P284" s="525"/>
      <c r="Q284" s="525"/>
      <c r="R284" s="525"/>
      <c r="S284" s="525"/>
      <c r="T284" s="525"/>
      <c r="U284" s="525"/>
      <c r="V284" s="525"/>
      <c r="W284" s="525"/>
      <c r="X284" s="525"/>
    </row>
    <row r="285" spans="1:24" s="463" customFormat="1" x14ac:dyDescent="0.25">
      <c r="A285" s="453"/>
      <c r="B285" s="428"/>
      <c r="C285" s="451"/>
      <c r="D285" s="451"/>
      <c r="E285" s="451"/>
      <c r="F285" s="432"/>
      <c r="G285" s="451"/>
      <c r="H285" s="6"/>
      <c r="I285" s="6"/>
      <c r="J285" s="6"/>
      <c r="K285" s="6"/>
      <c r="L285" s="6"/>
      <c r="M285" s="451"/>
      <c r="N285" s="6"/>
      <c r="O285" s="451"/>
      <c r="P285" s="451"/>
      <c r="Q285" s="451"/>
      <c r="R285" s="451"/>
      <c r="S285" s="412"/>
      <c r="T285" s="412"/>
      <c r="U285" s="412"/>
      <c r="V285" s="412"/>
      <c r="W285" s="412"/>
      <c r="X285" s="451"/>
    </row>
    <row r="286" spans="1:24" s="463" customFormat="1" ht="14.25" customHeight="1" x14ac:dyDescent="0.25">
      <c r="A286" s="445"/>
      <c r="B286" s="434"/>
      <c r="C286" s="451"/>
      <c r="D286" s="451"/>
      <c r="E286" s="451"/>
      <c r="F286" s="423"/>
      <c r="G286" s="429"/>
      <c r="H286" s="6"/>
      <c r="I286" s="6"/>
      <c r="J286" s="157"/>
      <c r="K286" s="6"/>
      <c r="L286" s="6"/>
      <c r="M286" s="451"/>
      <c r="N286" s="6"/>
      <c r="O286" s="451"/>
      <c r="P286" s="451"/>
      <c r="Q286" s="451"/>
      <c r="R286" s="451"/>
      <c r="S286" s="526"/>
      <c r="T286" s="526"/>
      <c r="U286" s="526"/>
      <c r="V286" s="412"/>
      <c r="W286" s="412"/>
      <c r="X286" s="451"/>
    </row>
    <row r="287" spans="1:24" s="463" customFormat="1" x14ac:dyDescent="0.25">
      <c r="A287" s="446"/>
      <c r="B287" s="440"/>
      <c r="C287" s="451"/>
      <c r="D287" s="451"/>
      <c r="E287" s="451"/>
      <c r="F287" s="447"/>
      <c r="G287" s="451"/>
      <c r="H287" s="6"/>
      <c r="I287" s="6"/>
      <c r="J287" s="6"/>
      <c r="K287" s="6"/>
      <c r="L287" s="6"/>
      <c r="M287" s="451"/>
      <c r="N287" s="157"/>
      <c r="O287" s="461"/>
      <c r="P287" s="464"/>
      <c r="Q287" s="464"/>
      <c r="R287" s="464"/>
      <c r="S287" s="526"/>
      <c r="T287" s="526"/>
      <c r="U287" s="526"/>
      <c r="V287" s="412"/>
      <c r="W287" s="412"/>
      <c r="X287" s="451"/>
    </row>
    <row r="288" spans="1:24" s="463" customFormat="1" x14ac:dyDescent="0.25">
      <c r="A288" s="446"/>
      <c r="B288" s="440"/>
      <c r="C288" s="451"/>
      <c r="D288" s="451"/>
      <c r="E288" s="451"/>
      <c r="F288" s="447"/>
      <c r="G288" s="451"/>
      <c r="H288" s="6"/>
      <c r="I288" s="6"/>
      <c r="J288" s="6"/>
      <c r="K288" s="6"/>
      <c r="L288" s="6"/>
      <c r="M288" s="451"/>
      <c r="N288" s="157"/>
      <c r="O288" s="461"/>
      <c r="P288" s="451"/>
      <c r="Q288" s="451"/>
      <c r="R288" s="451"/>
      <c r="S288" s="526"/>
      <c r="T288" s="526"/>
      <c r="U288" s="526"/>
      <c r="V288" s="412"/>
      <c r="W288" s="412"/>
      <c r="X288" s="451"/>
    </row>
    <row r="289" spans="1:24" s="463" customFormat="1" x14ac:dyDescent="0.25">
      <c r="A289" s="453"/>
      <c r="B289" s="428"/>
      <c r="C289" s="451"/>
      <c r="D289" s="451"/>
      <c r="E289" s="451"/>
      <c r="F289" s="432"/>
      <c r="G289" s="451"/>
      <c r="H289" s="6"/>
      <c r="I289" s="6"/>
      <c r="J289" s="6"/>
      <c r="K289" s="6"/>
      <c r="L289" s="6"/>
      <c r="M289" s="451"/>
      <c r="N289" s="6"/>
      <c r="O289" s="451"/>
      <c r="P289" s="451"/>
      <c r="Q289" s="451"/>
      <c r="R289" s="451"/>
      <c r="S289" s="412"/>
      <c r="T289" s="412"/>
      <c r="U289" s="412"/>
      <c r="V289" s="412"/>
      <c r="W289" s="412"/>
      <c r="X289" s="451"/>
    </row>
    <row r="290" spans="1:24" s="463" customFormat="1" x14ac:dyDescent="0.25">
      <c r="A290" s="525"/>
      <c r="B290" s="525"/>
      <c r="C290" s="525"/>
      <c r="D290" s="525"/>
      <c r="E290" s="525"/>
      <c r="F290" s="525"/>
      <c r="G290" s="525"/>
      <c r="H290" s="525"/>
      <c r="I290" s="525"/>
      <c r="J290" s="525"/>
      <c r="K290" s="525"/>
      <c r="L290" s="525"/>
      <c r="M290" s="525"/>
      <c r="N290" s="525"/>
      <c r="O290" s="525"/>
      <c r="P290" s="525"/>
      <c r="Q290" s="525"/>
      <c r="R290" s="525"/>
      <c r="S290" s="525"/>
      <c r="T290" s="525"/>
      <c r="U290" s="525"/>
      <c r="V290" s="525"/>
      <c r="W290" s="525"/>
      <c r="X290" s="525"/>
    </row>
    <row r="291" spans="1:24" s="463" customFormat="1" ht="14.25" customHeight="1" x14ac:dyDescent="0.25">
      <c r="A291" s="458"/>
      <c r="B291" s="434"/>
      <c r="C291" s="451"/>
      <c r="D291" s="451"/>
      <c r="E291" s="451"/>
      <c r="F291" s="423"/>
      <c r="G291" s="429"/>
      <c r="H291" s="6"/>
      <c r="I291" s="6"/>
      <c r="J291" s="157"/>
      <c r="K291" s="6"/>
      <c r="L291" s="6"/>
      <c r="M291" s="451"/>
      <c r="N291" s="6"/>
      <c r="O291" s="451"/>
      <c r="P291" s="451"/>
      <c r="Q291" s="451"/>
      <c r="R291" s="451"/>
      <c r="S291" s="526"/>
      <c r="T291" s="526"/>
      <c r="U291" s="526"/>
      <c r="V291" s="412"/>
      <c r="W291" s="412"/>
      <c r="X291" s="451"/>
    </row>
    <row r="292" spans="1:24" s="463" customFormat="1" x14ac:dyDescent="0.25">
      <c r="A292" s="453"/>
      <c r="B292" s="428"/>
      <c r="C292" s="451"/>
      <c r="D292" s="451"/>
      <c r="E292" s="451"/>
      <c r="F292" s="432"/>
      <c r="G292" s="451"/>
      <c r="H292" s="6"/>
      <c r="I292" s="6"/>
      <c r="J292" s="6"/>
      <c r="K292" s="6"/>
      <c r="L292" s="6"/>
      <c r="M292" s="451"/>
      <c r="N292" s="157"/>
      <c r="O292" s="461"/>
      <c r="P292" s="464"/>
      <c r="Q292" s="464"/>
      <c r="R292" s="464"/>
      <c r="S292" s="526"/>
      <c r="T292" s="526"/>
      <c r="U292" s="526"/>
      <c r="V292" s="412"/>
      <c r="W292" s="412"/>
      <c r="X292" s="451"/>
    </row>
    <row r="293" spans="1:24" s="463" customFormat="1" x14ac:dyDescent="0.25">
      <c r="A293" s="453"/>
      <c r="B293" s="428"/>
      <c r="C293" s="451"/>
      <c r="D293" s="451"/>
      <c r="E293" s="451"/>
      <c r="F293" s="432"/>
      <c r="G293" s="451"/>
      <c r="H293" s="6"/>
      <c r="I293" s="6"/>
      <c r="J293" s="6"/>
      <c r="K293" s="6"/>
      <c r="L293" s="6"/>
      <c r="M293" s="451"/>
      <c r="N293" s="157"/>
      <c r="O293" s="461"/>
      <c r="P293" s="451"/>
      <c r="Q293" s="451"/>
      <c r="R293" s="451"/>
      <c r="S293" s="526"/>
      <c r="T293" s="526"/>
      <c r="U293" s="526"/>
      <c r="V293" s="412"/>
      <c r="W293" s="412"/>
      <c r="X293" s="451"/>
    </row>
  </sheetData>
  <mergeCells count="247">
    <mergeCell ref="V4:X4"/>
    <mergeCell ref="S16:S18"/>
    <mergeCell ref="T16:T18"/>
    <mergeCell ref="U16:U18"/>
    <mergeCell ref="S20:S22"/>
    <mergeCell ref="T20:T22"/>
    <mergeCell ref="U20:U22"/>
    <mergeCell ref="A7:X7"/>
    <mergeCell ref="S8:U8"/>
    <mergeCell ref="V8:W8"/>
    <mergeCell ref="N9:O9"/>
    <mergeCell ref="A11:X11"/>
    <mergeCell ref="S12:S14"/>
    <mergeCell ref="T12:T14"/>
    <mergeCell ref="U12:U14"/>
    <mergeCell ref="X12:X14"/>
    <mergeCell ref="X28:X30"/>
    <mergeCell ref="S32:S34"/>
    <mergeCell ref="T32:T34"/>
    <mergeCell ref="U32:U34"/>
    <mergeCell ref="S36:S38"/>
    <mergeCell ref="T36:T38"/>
    <mergeCell ref="U36:U38"/>
    <mergeCell ref="S24:S26"/>
    <mergeCell ref="T24:T26"/>
    <mergeCell ref="U24:U26"/>
    <mergeCell ref="S28:S30"/>
    <mergeCell ref="T28:T30"/>
    <mergeCell ref="U28:U30"/>
    <mergeCell ref="S49:S51"/>
    <mergeCell ref="T49:T51"/>
    <mergeCell ref="U49:U51"/>
    <mergeCell ref="S53:S55"/>
    <mergeCell ref="T53:T55"/>
    <mergeCell ref="U53:U55"/>
    <mergeCell ref="S40:S42"/>
    <mergeCell ref="T40:T42"/>
    <mergeCell ref="U40:U42"/>
    <mergeCell ref="A44:X44"/>
    <mergeCell ref="S45:S47"/>
    <mergeCell ref="T45:T47"/>
    <mergeCell ref="U45:U47"/>
    <mergeCell ref="A66:X66"/>
    <mergeCell ref="S67:S69"/>
    <mergeCell ref="T67:T69"/>
    <mergeCell ref="U67:U69"/>
    <mergeCell ref="S71:S72"/>
    <mergeCell ref="T71:T72"/>
    <mergeCell ref="U71:U72"/>
    <mergeCell ref="S57:S59"/>
    <mergeCell ref="T57:T59"/>
    <mergeCell ref="U57:U59"/>
    <mergeCell ref="A61:X61"/>
    <mergeCell ref="S62:S64"/>
    <mergeCell ref="T62:T64"/>
    <mergeCell ref="U62:U64"/>
    <mergeCell ref="X79:X81"/>
    <mergeCell ref="A82:X82"/>
    <mergeCell ref="S83:S85"/>
    <mergeCell ref="T83:T85"/>
    <mergeCell ref="U83:U85"/>
    <mergeCell ref="X83:X85"/>
    <mergeCell ref="S74:S76"/>
    <mergeCell ref="T74:T76"/>
    <mergeCell ref="U74:U76"/>
    <mergeCell ref="S79:S81"/>
    <mergeCell ref="T79:T81"/>
    <mergeCell ref="U79:U81"/>
    <mergeCell ref="S94:S96"/>
    <mergeCell ref="T94:T96"/>
    <mergeCell ref="U94:U96"/>
    <mergeCell ref="S98:S99"/>
    <mergeCell ref="T98:T99"/>
    <mergeCell ref="U98:U99"/>
    <mergeCell ref="S87:S88"/>
    <mergeCell ref="T87:T88"/>
    <mergeCell ref="U87:U88"/>
    <mergeCell ref="S90:S92"/>
    <mergeCell ref="T90:T92"/>
    <mergeCell ref="U90:U92"/>
    <mergeCell ref="S109:S111"/>
    <mergeCell ref="T109:T111"/>
    <mergeCell ref="U109:U111"/>
    <mergeCell ref="S113:S115"/>
    <mergeCell ref="T113:T115"/>
    <mergeCell ref="U113:U115"/>
    <mergeCell ref="S101:S103"/>
    <mergeCell ref="T101:T103"/>
    <mergeCell ref="U101:U103"/>
    <mergeCell ref="S105:S107"/>
    <mergeCell ref="T105:T107"/>
    <mergeCell ref="U105:U107"/>
    <mergeCell ref="S125:S127"/>
    <mergeCell ref="T125:T127"/>
    <mergeCell ref="U125:U127"/>
    <mergeCell ref="S129:S130"/>
    <mergeCell ref="T129:T130"/>
    <mergeCell ref="U129:U130"/>
    <mergeCell ref="S117:S119"/>
    <mergeCell ref="T117:T119"/>
    <mergeCell ref="U117:U119"/>
    <mergeCell ref="A120:X120"/>
    <mergeCell ref="S121:S123"/>
    <mergeCell ref="T121:T123"/>
    <mergeCell ref="U121:U123"/>
    <mergeCell ref="A139:X139"/>
    <mergeCell ref="S140:S142"/>
    <mergeCell ref="T140:T142"/>
    <mergeCell ref="U140:U142"/>
    <mergeCell ref="S144:S146"/>
    <mergeCell ref="T144:T146"/>
    <mergeCell ref="U144:U146"/>
    <mergeCell ref="S132:S134"/>
    <mergeCell ref="T132:T134"/>
    <mergeCell ref="U132:U134"/>
    <mergeCell ref="S136:S138"/>
    <mergeCell ref="T136:T138"/>
    <mergeCell ref="U136:U138"/>
    <mergeCell ref="B154:X154"/>
    <mergeCell ref="S155:S156"/>
    <mergeCell ref="T155:T156"/>
    <mergeCell ref="U155:U156"/>
    <mergeCell ref="A157:X157"/>
    <mergeCell ref="S158:S159"/>
    <mergeCell ref="T158:T159"/>
    <mergeCell ref="U158:U159"/>
    <mergeCell ref="A147:X147"/>
    <mergeCell ref="S148:S149"/>
    <mergeCell ref="T148:T149"/>
    <mergeCell ref="U148:U149"/>
    <mergeCell ref="A150:X150"/>
    <mergeCell ref="S151:S153"/>
    <mergeCell ref="T151:T153"/>
    <mergeCell ref="U151:U153"/>
    <mergeCell ref="S168:S170"/>
    <mergeCell ref="T168:T170"/>
    <mergeCell ref="U168:U170"/>
    <mergeCell ref="S172:S174"/>
    <mergeCell ref="T172:T174"/>
    <mergeCell ref="U172:U174"/>
    <mergeCell ref="A160:X160"/>
    <mergeCell ref="S161:S163"/>
    <mergeCell ref="T161:T163"/>
    <mergeCell ref="U161:U163"/>
    <mergeCell ref="S165:S166"/>
    <mergeCell ref="T165:T166"/>
    <mergeCell ref="U165:U166"/>
    <mergeCell ref="X187:X189"/>
    <mergeCell ref="S191:S193"/>
    <mergeCell ref="T191:T193"/>
    <mergeCell ref="U191:U193"/>
    <mergeCell ref="A175:X175"/>
    <mergeCell ref="U176:U178"/>
    <mergeCell ref="S180:S182"/>
    <mergeCell ref="T180:T182"/>
    <mergeCell ref="U180:U182"/>
    <mergeCell ref="S184:S185"/>
    <mergeCell ref="T184:T185"/>
    <mergeCell ref="U184:U185"/>
    <mergeCell ref="S195:S197"/>
    <mergeCell ref="T195:T197"/>
    <mergeCell ref="U195:U197"/>
    <mergeCell ref="S199:S203"/>
    <mergeCell ref="T199:T203"/>
    <mergeCell ref="U199:U203"/>
    <mergeCell ref="S187:S189"/>
    <mergeCell ref="T187:T189"/>
    <mergeCell ref="U187:U189"/>
    <mergeCell ref="S213:S215"/>
    <mergeCell ref="T213:T215"/>
    <mergeCell ref="U213:U215"/>
    <mergeCell ref="S217:S219"/>
    <mergeCell ref="T217:T219"/>
    <mergeCell ref="U217:U219"/>
    <mergeCell ref="X199:X201"/>
    <mergeCell ref="A204:X204"/>
    <mergeCell ref="S205:S207"/>
    <mergeCell ref="T205:T207"/>
    <mergeCell ref="U205:U207"/>
    <mergeCell ref="S209:S211"/>
    <mergeCell ref="T209:T211"/>
    <mergeCell ref="U209:U211"/>
    <mergeCell ref="X209:X211"/>
    <mergeCell ref="A228:X228"/>
    <mergeCell ref="S229:S231"/>
    <mergeCell ref="T229:T231"/>
    <mergeCell ref="U229:U231"/>
    <mergeCell ref="S233:S235"/>
    <mergeCell ref="T233:T235"/>
    <mergeCell ref="U233:U235"/>
    <mergeCell ref="A220:X220"/>
    <mergeCell ref="S221:S223"/>
    <mergeCell ref="T221:T223"/>
    <mergeCell ref="U221:U223"/>
    <mergeCell ref="S225:S227"/>
    <mergeCell ref="T225:T227"/>
    <mergeCell ref="U225:U227"/>
    <mergeCell ref="S245:S247"/>
    <mergeCell ref="T245:T247"/>
    <mergeCell ref="U245:U247"/>
    <mergeCell ref="S249:S251"/>
    <mergeCell ref="T249:T251"/>
    <mergeCell ref="U249:U251"/>
    <mergeCell ref="S237:S239"/>
    <mergeCell ref="T237:T239"/>
    <mergeCell ref="U237:U239"/>
    <mergeCell ref="A240:X240"/>
    <mergeCell ref="S241:S243"/>
    <mergeCell ref="T241:T243"/>
    <mergeCell ref="U241:U243"/>
    <mergeCell ref="S261:S262"/>
    <mergeCell ref="T261:T262"/>
    <mergeCell ref="U261:U262"/>
    <mergeCell ref="A263:X263"/>
    <mergeCell ref="S264:S265"/>
    <mergeCell ref="T264:T265"/>
    <mergeCell ref="U264:U265"/>
    <mergeCell ref="S253:S255"/>
    <mergeCell ref="T253:T255"/>
    <mergeCell ref="U253:U255"/>
    <mergeCell ref="A256:X256"/>
    <mergeCell ref="S257:S259"/>
    <mergeCell ref="T257:T259"/>
    <mergeCell ref="U257:U259"/>
    <mergeCell ref="S274:S275"/>
    <mergeCell ref="T274:T275"/>
    <mergeCell ref="U274:U275"/>
    <mergeCell ref="S277:S279"/>
    <mergeCell ref="T277:T279"/>
    <mergeCell ref="U277:U279"/>
    <mergeCell ref="S267:S269"/>
    <mergeCell ref="T267:T269"/>
    <mergeCell ref="U267:U269"/>
    <mergeCell ref="S271:S272"/>
    <mergeCell ref="T271:T272"/>
    <mergeCell ref="U271:U272"/>
    <mergeCell ref="A290:X290"/>
    <mergeCell ref="S291:S293"/>
    <mergeCell ref="T291:T293"/>
    <mergeCell ref="U291:U293"/>
    <mergeCell ref="S281:S283"/>
    <mergeCell ref="T281:T283"/>
    <mergeCell ref="U281:U283"/>
    <mergeCell ref="A284:X284"/>
    <mergeCell ref="S286:S288"/>
    <mergeCell ref="T286:T288"/>
    <mergeCell ref="U286:U288"/>
  </mergeCells>
  <conditionalFormatting sqref="P30:R30 P28:R28 P12:R14 P16:R22 P24:R26 P33:R33 P37:R37 P50:R50 P54:R54 P58:R58 P63:R63 P68:R68 P75:R75 P84:R84 P110:R110 P114:R114 P118:R118 P122:R122 P126:R126 P133:R133 P137:R137 P141:R141 P145:R145 P152:R152 P162:R162 P169:R169 P173:R173 P177:R177 P181:R181 P192:R192 P196:R196 P200:R200 P206:R206 P210:R210 P214:R214 P218:R218 P222:R222 P226:R226 P230:R230 P234:R234 P238:R238 P242:R242 P246:R246 P250:R250 P254:R254 P258:R258 P268:R268 P278:R278 P287:R287 P292:R292 P42:R42 P47:R47 P81:R81 P92:R92 P96:R96 P103:R103 P107:R107 P189:R189 P283:R283 P72:R72 P88:R88 P99:R99 P130:R130 P149:R149 P156:R156 P159:R159 P166:R166 P185:R185 P203:R203 P262:R262 P272:R272 P275:R275 P9:R10">
    <cfRule type="expression" dxfId="258" priority="1" stopIfTrue="1">
      <formula>AND(P9&lt;&gt;"",OR(P9&lt;=0,P9="-"))</formula>
    </cfRule>
  </conditionalFormatting>
  <conditionalFormatting sqref="P190:R191 P201:R202 P255:R255 P239:R239 P227:R227 P219:R219 P186:R188 P174:R174 P153:R153 P155:R155 P146:R146 P148:R148 P131:R132 P138:R138 P119:R119 P48:R49 P64:R65 P293:R64387 P59:R60 P31:R32 P34:R36 P43:R43 P51:R53 P55:R57 P62:R62 P67:R67 P279:R282 P83:R83 P76:R80 P111:R113 P115:R117 P121:R121 P123:R125 P100:R102 P134:R136 P140:R140 P142:R144 P151:R151 P161:R161 P158:R158 P170:R172 P176:R176 P178:R180 P108:R109 P193:R195 P197:R199 P205:R205 P207:R209 P211:R213 P215:R217 P221:R221 P223:R225 P229:R229 P231:R233 P235:R237 P241:R241 P243:R245 P247:R249 P251:R253 P257:R257 P264:R267 P259:R261 P285:R286 P276:R277 P38:R41 P45:R46 P73:R74 P93:R95 P89:R91 P104:R106 P167:R168 P69:R71 P85:R87 P97:R98 P127:R129 P163:R165 P182:R184 P269:R271 P273:R274 P288:R289 P291:R291">
    <cfRule type="expression" dxfId="257" priority="2" stopIfTrue="1">
      <formula>AND(P31&lt;&gt;"",OR(P31=0,P31="-"))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AK403"/>
  <sheetViews>
    <sheetView zoomScale="63" zoomScaleNormal="63" workbookViewId="0">
      <pane ySplit="11" topLeftCell="A12" activePane="bottomLeft" state="frozen"/>
      <selection pane="bottomLeft"/>
    </sheetView>
  </sheetViews>
  <sheetFormatPr defaultRowHeight="15" outlineLevelRow="1" outlineLevelCol="1" x14ac:dyDescent="0.25"/>
  <cols>
    <col min="1" max="1" width="19.42578125" style="394" customWidth="1"/>
    <col min="2" max="2" width="4.7109375" style="395" customWidth="1"/>
    <col min="3" max="3" width="5.140625" style="395" customWidth="1"/>
    <col min="4" max="4" width="5" style="395" customWidth="1"/>
    <col min="5" max="5" width="3" style="395" customWidth="1"/>
    <col min="6" max="6" width="11" style="396" customWidth="1"/>
    <col min="7" max="7" width="14.140625" style="397" customWidth="1"/>
    <col min="8" max="8" width="11.28515625" style="398" customWidth="1"/>
    <col min="9" max="9" width="13.28515625" style="399" customWidth="1" collapsed="1"/>
    <col min="10" max="10" width="11.7109375" style="400" customWidth="1"/>
    <col min="11" max="11" width="12.42578125" style="401" customWidth="1" outlineLevel="1"/>
    <col min="12" max="12" width="13.42578125" style="402" customWidth="1" outlineLevel="1"/>
    <col min="13" max="13" width="13.140625" style="402" customWidth="1" outlineLevel="1"/>
    <col min="14" max="14" width="9.28515625" style="400" customWidth="1" collapsed="1"/>
    <col min="15" max="15" width="9.42578125" style="397" customWidth="1"/>
    <col min="16" max="16" width="15" style="403" customWidth="1"/>
    <col min="17" max="17" width="19.7109375" style="397" customWidth="1"/>
    <col min="18" max="18" width="28.42578125" style="397" customWidth="1"/>
    <col min="19" max="19" width="15.85546875" style="19" customWidth="1" outlineLevel="1"/>
    <col min="20" max="20" width="15" style="3" customWidth="1" outlineLevel="1" collapsed="1"/>
    <col min="21" max="21" width="14.42578125" style="19" customWidth="1" outlineLevel="1"/>
    <col min="22" max="22" width="12.7109375" style="404" customWidth="1" outlineLevel="1"/>
    <col min="23" max="23" width="12.140625" style="405" customWidth="1" outlineLevel="1"/>
    <col min="24" max="24" width="9.7109375" style="406" customWidth="1" collapsed="1"/>
    <col min="25" max="25" width="13.7109375" style="63" hidden="1" customWidth="1" outlineLevel="1"/>
    <col min="26" max="26" width="12.85546875" style="63" hidden="1" customWidth="1" outlineLevel="1"/>
    <col min="27" max="27" width="11.42578125" style="63" hidden="1" customWidth="1" outlineLevel="1"/>
    <col min="28" max="28" width="11.140625" style="63" hidden="1" customWidth="1" outlineLevel="1"/>
    <col min="29" max="29" width="6" style="407" hidden="1" customWidth="1" outlineLevel="1" collapsed="1"/>
    <col min="30" max="31" width="5.140625" style="407" hidden="1" customWidth="1" outlineLevel="1"/>
    <col min="32" max="32" width="5.85546875" style="407" hidden="1" customWidth="1" outlineLevel="1"/>
    <col min="33" max="33" width="8.140625" style="407" hidden="1" customWidth="1" outlineLevel="1"/>
    <col min="34" max="34" width="8.28515625" style="407" hidden="1" customWidth="1" outlineLevel="1"/>
    <col min="35" max="35" width="7.28515625" style="407" hidden="1" customWidth="1" outlineLevel="1"/>
    <col min="36" max="36" width="9.140625" style="407" hidden="1" customWidth="1" outlineLevel="1"/>
    <col min="37" max="37" width="5.42578125" style="409" bestFit="1" customWidth="1"/>
    <col min="38" max="256" width="9.140625" style="63"/>
    <col min="257" max="257" width="19.42578125" style="63" customWidth="1"/>
    <col min="258" max="258" width="4.7109375" style="63" customWidth="1"/>
    <col min="259" max="259" width="5.140625" style="63" customWidth="1"/>
    <col min="260" max="260" width="5" style="63" customWidth="1"/>
    <col min="261" max="261" width="3" style="63" customWidth="1"/>
    <col min="262" max="262" width="11" style="63" customWidth="1"/>
    <col min="263" max="263" width="14.140625" style="63" customWidth="1"/>
    <col min="264" max="264" width="11.28515625" style="63" customWidth="1"/>
    <col min="265" max="265" width="13.28515625" style="63" customWidth="1"/>
    <col min="266" max="266" width="11.7109375" style="63" customWidth="1"/>
    <col min="267" max="267" width="12.42578125" style="63" customWidth="1"/>
    <col min="268" max="268" width="13.42578125" style="63" customWidth="1"/>
    <col min="269" max="269" width="13.140625" style="63" customWidth="1"/>
    <col min="270" max="270" width="9.28515625" style="63" customWidth="1"/>
    <col min="271" max="271" width="9.42578125" style="63" customWidth="1"/>
    <col min="272" max="272" width="15" style="63" customWidth="1"/>
    <col min="273" max="273" width="19.7109375" style="63" customWidth="1"/>
    <col min="274" max="274" width="28.42578125" style="63" customWidth="1"/>
    <col min="275" max="275" width="15.85546875" style="63" customWidth="1"/>
    <col min="276" max="276" width="15" style="63" customWidth="1"/>
    <col min="277" max="277" width="14.42578125" style="63" customWidth="1"/>
    <col min="278" max="278" width="12.7109375" style="63" customWidth="1"/>
    <col min="279" max="279" width="12.140625" style="63" customWidth="1"/>
    <col min="280" max="280" width="9.7109375" style="63" customWidth="1"/>
    <col min="281" max="292" width="0" style="63" hidden="1" customWidth="1"/>
    <col min="293" max="293" width="5.42578125" style="63" bestFit="1" customWidth="1"/>
    <col min="294" max="512" width="9.140625" style="63"/>
    <col min="513" max="513" width="19.42578125" style="63" customWidth="1"/>
    <col min="514" max="514" width="4.7109375" style="63" customWidth="1"/>
    <col min="515" max="515" width="5.140625" style="63" customWidth="1"/>
    <col min="516" max="516" width="5" style="63" customWidth="1"/>
    <col min="517" max="517" width="3" style="63" customWidth="1"/>
    <col min="518" max="518" width="11" style="63" customWidth="1"/>
    <col min="519" max="519" width="14.140625" style="63" customWidth="1"/>
    <col min="520" max="520" width="11.28515625" style="63" customWidth="1"/>
    <col min="521" max="521" width="13.28515625" style="63" customWidth="1"/>
    <col min="522" max="522" width="11.7109375" style="63" customWidth="1"/>
    <col min="523" max="523" width="12.42578125" style="63" customWidth="1"/>
    <col min="524" max="524" width="13.42578125" style="63" customWidth="1"/>
    <col min="525" max="525" width="13.140625" style="63" customWidth="1"/>
    <col min="526" max="526" width="9.28515625" style="63" customWidth="1"/>
    <col min="527" max="527" width="9.42578125" style="63" customWidth="1"/>
    <col min="528" max="528" width="15" style="63" customWidth="1"/>
    <col min="529" max="529" width="19.7109375" style="63" customWidth="1"/>
    <col min="530" max="530" width="28.42578125" style="63" customWidth="1"/>
    <col min="531" max="531" width="15.85546875" style="63" customWidth="1"/>
    <col min="532" max="532" width="15" style="63" customWidth="1"/>
    <col min="533" max="533" width="14.42578125" style="63" customWidth="1"/>
    <col min="534" max="534" width="12.7109375" style="63" customWidth="1"/>
    <col min="535" max="535" width="12.140625" style="63" customWidth="1"/>
    <col min="536" max="536" width="9.7109375" style="63" customWidth="1"/>
    <col min="537" max="548" width="0" style="63" hidden="1" customWidth="1"/>
    <col min="549" max="549" width="5.42578125" style="63" bestFit="1" customWidth="1"/>
    <col min="550" max="768" width="9.140625" style="63"/>
    <col min="769" max="769" width="19.42578125" style="63" customWidth="1"/>
    <col min="770" max="770" width="4.7109375" style="63" customWidth="1"/>
    <col min="771" max="771" width="5.140625" style="63" customWidth="1"/>
    <col min="772" max="772" width="5" style="63" customWidth="1"/>
    <col min="773" max="773" width="3" style="63" customWidth="1"/>
    <col min="774" max="774" width="11" style="63" customWidth="1"/>
    <col min="775" max="775" width="14.140625" style="63" customWidth="1"/>
    <col min="776" max="776" width="11.28515625" style="63" customWidth="1"/>
    <col min="777" max="777" width="13.28515625" style="63" customWidth="1"/>
    <col min="778" max="778" width="11.7109375" style="63" customWidth="1"/>
    <col min="779" max="779" width="12.42578125" style="63" customWidth="1"/>
    <col min="780" max="780" width="13.42578125" style="63" customWidth="1"/>
    <col min="781" max="781" width="13.140625" style="63" customWidth="1"/>
    <col min="782" max="782" width="9.28515625" style="63" customWidth="1"/>
    <col min="783" max="783" width="9.42578125" style="63" customWidth="1"/>
    <col min="784" max="784" width="15" style="63" customWidth="1"/>
    <col min="785" max="785" width="19.7109375" style="63" customWidth="1"/>
    <col min="786" max="786" width="28.42578125" style="63" customWidth="1"/>
    <col min="787" max="787" width="15.85546875" style="63" customWidth="1"/>
    <col min="788" max="788" width="15" style="63" customWidth="1"/>
    <col min="789" max="789" width="14.42578125" style="63" customWidth="1"/>
    <col min="790" max="790" width="12.7109375" style="63" customWidth="1"/>
    <col min="791" max="791" width="12.140625" style="63" customWidth="1"/>
    <col min="792" max="792" width="9.7109375" style="63" customWidth="1"/>
    <col min="793" max="804" width="0" style="63" hidden="1" customWidth="1"/>
    <col min="805" max="805" width="5.42578125" style="63" bestFit="1" customWidth="1"/>
    <col min="806" max="1024" width="9.140625" style="63"/>
    <col min="1025" max="1025" width="19.42578125" style="63" customWidth="1"/>
    <col min="1026" max="1026" width="4.7109375" style="63" customWidth="1"/>
    <col min="1027" max="1027" width="5.140625" style="63" customWidth="1"/>
    <col min="1028" max="1028" width="5" style="63" customWidth="1"/>
    <col min="1029" max="1029" width="3" style="63" customWidth="1"/>
    <col min="1030" max="1030" width="11" style="63" customWidth="1"/>
    <col min="1031" max="1031" width="14.140625" style="63" customWidth="1"/>
    <col min="1032" max="1032" width="11.28515625" style="63" customWidth="1"/>
    <col min="1033" max="1033" width="13.28515625" style="63" customWidth="1"/>
    <col min="1034" max="1034" width="11.7109375" style="63" customWidth="1"/>
    <col min="1035" max="1035" width="12.42578125" style="63" customWidth="1"/>
    <col min="1036" max="1036" width="13.42578125" style="63" customWidth="1"/>
    <col min="1037" max="1037" width="13.140625" style="63" customWidth="1"/>
    <col min="1038" max="1038" width="9.28515625" style="63" customWidth="1"/>
    <col min="1039" max="1039" width="9.42578125" style="63" customWidth="1"/>
    <col min="1040" max="1040" width="15" style="63" customWidth="1"/>
    <col min="1041" max="1041" width="19.7109375" style="63" customWidth="1"/>
    <col min="1042" max="1042" width="28.42578125" style="63" customWidth="1"/>
    <col min="1043" max="1043" width="15.85546875" style="63" customWidth="1"/>
    <col min="1044" max="1044" width="15" style="63" customWidth="1"/>
    <col min="1045" max="1045" width="14.42578125" style="63" customWidth="1"/>
    <col min="1046" max="1046" width="12.7109375" style="63" customWidth="1"/>
    <col min="1047" max="1047" width="12.140625" style="63" customWidth="1"/>
    <col min="1048" max="1048" width="9.7109375" style="63" customWidth="1"/>
    <col min="1049" max="1060" width="0" style="63" hidden="1" customWidth="1"/>
    <col min="1061" max="1061" width="5.42578125" style="63" bestFit="1" customWidth="1"/>
    <col min="1062" max="1280" width="9.140625" style="63"/>
    <col min="1281" max="1281" width="19.42578125" style="63" customWidth="1"/>
    <col min="1282" max="1282" width="4.7109375" style="63" customWidth="1"/>
    <col min="1283" max="1283" width="5.140625" style="63" customWidth="1"/>
    <col min="1284" max="1284" width="5" style="63" customWidth="1"/>
    <col min="1285" max="1285" width="3" style="63" customWidth="1"/>
    <col min="1286" max="1286" width="11" style="63" customWidth="1"/>
    <col min="1287" max="1287" width="14.140625" style="63" customWidth="1"/>
    <col min="1288" max="1288" width="11.28515625" style="63" customWidth="1"/>
    <col min="1289" max="1289" width="13.28515625" style="63" customWidth="1"/>
    <col min="1290" max="1290" width="11.7109375" style="63" customWidth="1"/>
    <col min="1291" max="1291" width="12.42578125" style="63" customWidth="1"/>
    <col min="1292" max="1292" width="13.42578125" style="63" customWidth="1"/>
    <col min="1293" max="1293" width="13.140625" style="63" customWidth="1"/>
    <col min="1294" max="1294" width="9.28515625" style="63" customWidth="1"/>
    <col min="1295" max="1295" width="9.42578125" style="63" customWidth="1"/>
    <col min="1296" max="1296" width="15" style="63" customWidth="1"/>
    <col min="1297" max="1297" width="19.7109375" style="63" customWidth="1"/>
    <col min="1298" max="1298" width="28.42578125" style="63" customWidth="1"/>
    <col min="1299" max="1299" width="15.85546875" style="63" customWidth="1"/>
    <col min="1300" max="1300" width="15" style="63" customWidth="1"/>
    <col min="1301" max="1301" width="14.42578125" style="63" customWidth="1"/>
    <col min="1302" max="1302" width="12.7109375" style="63" customWidth="1"/>
    <col min="1303" max="1303" width="12.140625" style="63" customWidth="1"/>
    <col min="1304" max="1304" width="9.7109375" style="63" customWidth="1"/>
    <col min="1305" max="1316" width="0" style="63" hidden="1" customWidth="1"/>
    <col min="1317" max="1317" width="5.42578125" style="63" bestFit="1" customWidth="1"/>
    <col min="1318" max="1536" width="9.140625" style="63"/>
    <col min="1537" max="1537" width="19.42578125" style="63" customWidth="1"/>
    <col min="1538" max="1538" width="4.7109375" style="63" customWidth="1"/>
    <col min="1539" max="1539" width="5.140625" style="63" customWidth="1"/>
    <col min="1540" max="1540" width="5" style="63" customWidth="1"/>
    <col min="1541" max="1541" width="3" style="63" customWidth="1"/>
    <col min="1542" max="1542" width="11" style="63" customWidth="1"/>
    <col min="1543" max="1543" width="14.140625" style="63" customWidth="1"/>
    <col min="1544" max="1544" width="11.28515625" style="63" customWidth="1"/>
    <col min="1545" max="1545" width="13.28515625" style="63" customWidth="1"/>
    <col min="1546" max="1546" width="11.7109375" style="63" customWidth="1"/>
    <col min="1547" max="1547" width="12.42578125" style="63" customWidth="1"/>
    <col min="1548" max="1548" width="13.42578125" style="63" customWidth="1"/>
    <col min="1549" max="1549" width="13.140625" style="63" customWidth="1"/>
    <col min="1550" max="1550" width="9.28515625" style="63" customWidth="1"/>
    <col min="1551" max="1551" width="9.42578125" style="63" customWidth="1"/>
    <col min="1552" max="1552" width="15" style="63" customWidth="1"/>
    <col min="1553" max="1553" width="19.7109375" style="63" customWidth="1"/>
    <col min="1554" max="1554" width="28.42578125" style="63" customWidth="1"/>
    <col min="1555" max="1555" width="15.85546875" style="63" customWidth="1"/>
    <col min="1556" max="1556" width="15" style="63" customWidth="1"/>
    <col min="1557" max="1557" width="14.42578125" style="63" customWidth="1"/>
    <col min="1558" max="1558" width="12.7109375" style="63" customWidth="1"/>
    <col min="1559" max="1559" width="12.140625" style="63" customWidth="1"/>
    <col min="1560" max="1560" width="9.7109375" style="63" customWidth="1"/>
    <col min="1561" max="1572" width="0" style="63" hidden="1" customWidth="1"/>
    <col min="1573" max="1573" width="5.42578125" style="63" bestFit="1" customWidth="1"/>
    <col min="1574" max="1792" width="9.140625" style="63"/>
    <col min="1793" max="1793" width="19.42578125" style="63" customWidth="1"/>
    <col min="1794" max="1794" width="4.7109375" style="63" customWidth="1"/>
    <col min="1795" max="1795" width="5.140625" style="63" customWidth="1"/>
    <col min="1796" max="1796" width="5" style="63" customWidth="1"/>
    <col min="1797" max="1797" width="3" style="63" customWidth="1"/>
    <col min="1798" max="1798" width="11" style="63" customWidth="1"/>
    <col min="1799" max="1799" width="14.140625" style="63" customWidth="1"/>
    <col min="1800" max="1800" width="11.28515625" style="63" customWidth="1"/>
    <col min="1801" max="1801" width="13.28515625" style="63" customWidth="1"/>
    <col min="1802" max="1802" width="11.7109375" style="63" customWidth="1"/>
    <col min="1803" max="1803" width="12.42578125" style="63" customWidth="1"/>
    <col min="1804" max="1804" width="13.42578125" style="63" customWidth="1"/>
    <col min="1805" max="1805" width="13.140625" style="63" customWidth="1"/>
    <col min="1806" max="1806" width="9.28515625" style="63" customWidth="1"/>
    <col min="1807" max="1807" width="9.42578125" style="63" customWidth="1"/>
    <col min="1808" max="1808" width="15" style="63" customWidth="1"/>
    <col min="1809" max="1809" width="19.7109375" style="63" customWidth="1"/>
    <col min="1810" max="1810" width="28.42578125" style="63" customWidth="1"/>
    <col min="1811" max="1811" width="15.85546875" style="63" customWidth="1"/>
    <col min="1812" max="1812" width="15" style="63" customWidth="1"/>
    <col min="1813" max="1813" width="14.42578125" style="63" customWidth="1"/>
    <col min="1814" max="1814" width="12.7109375" style="63" customWidth="1"/>
    <col min="1815" max="1815" width="12.140625" style="63" customWidth="1"/>
    <col min="1816" max="1816" width="9.7109375" style="63" customWidth="1"/>
    <col min="1817" max="1828" width="0" style="63" hidden="1" customWidth="1"/>
    <col min="1829" max="1829" width="5.42578125" style="63" bestFit="1" customWidth="1"/>
    <col min="1830" max="2048" width="9.140625" style="63"/>
    <col min="2049" max="2049" width="19.42578125" style="63" customWidth="1"/>
    <col min="2050" max="2050" width="4.7109375" style="63" customWidth="1"/>
    <col min="2051" max="2051" width="5.140625" style="63" customWidth="1"/>
    <col min="2052" max="2052" width="5" style="63" customWidth="1"/>
    <col min="2053" max="2053" width="3" style="63" customWidth="1"/>
    <col min="2054" max="2054" width="11" style="63" customWidth="1"/>
    <col min="2055" max="2055" width="14.140625" style="63" customWidth="1"/>
    <col min="2056" max="2056" width="11.28515625" style="63" customWidth="1"/>
    <col min="2057" max="2057" width="13.28515625" style="63" customWidth="1"/>
    <col min="2058" max="2058" width="11.7109375" style="63" customWidth="1"/>
    <col min="2059" max="2059" width="12.42578125" style="63" customWidth="1"/>
    <col min="2060" max="2060" width="13.42578125" style="63" customWidth="1"/>
    <col min="2061" max="2061" width="13.140625" style="63" customWidth="1"/>
    <col min="2062" max="2062" width="9.28515625" style="63" customWidth="1"/>
    <col min="2063" max="2063" width="9.42578125" style="63" customWidth="1"/>
    <col min="2064" max="2064" width="15" style="63" customWidth="1"/>
    <col min="2065" max="2065" width="19.7109375" style="63" customWidth="1"/>
    <col min="2066" max="2066" width="28.42578125" style="63" customWidth="1"/>
    <col min="2067" max="2067" width="15.85546875" style="63" customWidth="1"/>
    <col min="2068" max="2068" width="15" style="63" customWidth="1"/>
    <col min="2069" max="2069" width="14.42578125" style="63" customWidth="1"/>
    <col min="2070" max="2070" width="12.7109375" style="63" customWidth="1"/>
    <col min="2071" max="2071" width="12.140625" style="63" customWidth="1"/>
    <col min="2072" max="2072" width="9.7109375" style="63" customWidth="1"/>
    <col min="2073" max="2084" width="0" style="63" hidden="1" customWidth="1"/>
    <col min="2085" max="2085" width="5.42578125" style="63" bestFit="1" customWidth="1"/>
    <col min="2086" max="2304" width="9.140625" style="63"/>
    <col min="2305" max="2305" width="19.42578125" style="63" customWidth="1"/>
    <col min="2306" max="2306" width="4.7109375" style="63" customWidth="1"/>
    <col min="2307" max="2307" width="5.140625" style="63" customWidth="1"/>
    <col min="2308" max="2308" width="5" style="63" customWidth="1"/>
    <col min="2309" max="2309" width="3" style="63" customWidth="1"/>
    <col min="2310" max="2310" width="11" style="63" customWidth="1"/>
    <col min="2311" max="2311" width="14.140625" style="63" customWidth="1"/>
    <col min="2312" max="2312" width="11.28515625" style="63" customWidth="1"/>
    <col min="2313" max="2313" width="13.28515625" style="63" customWidth="1"/>
    <col min="2314" max="2314" width="11.7109375" style="63" customWidth="1"/>
    <col min="2315" max="2315" width="12.42578125" style="63" customWidth="1"/>
    <col min="2316" max="2316" width="13.42578125" style="63" customWidth="1"/>
    <col min="2317" max="2317" width="13.140625" style="63" customWidth="1"/>
    <col min="2318" max="2318" width="9.28515625" style="63" customWidth="1"/>
    <col min="2319" max="2319" width="9.42578125" style="63" customWidth="1"/>
    <col min="2320" max="2320" width="15" style="63" customWidth="1"/>
    <col min="2321" max="2321" width="19.7109375" style="63" customWidth="1"/>
    <col min="2322" max="2322" width="28.42578125" style="63" customWidth="1"/>
    <col min="2323" max="2323" width="15.85546875" style="63" customWidth="1"/>
    <col min="2324" max="2324" width="15" style="63" customWidth="1"/>
    <col min="2325" max="2325" width="14.42578125" style="63" customWidth="1"/>
    <col min="2326" max="2326" width="12.7109375" style="63" customWidth="1"/>
    <col min="2327" max="2327" width="12.140625" style="63" customWidth="1"/>
    <col min="2328" max="2328" width="9.7109375" style="63" customWidth="1"/>
    <col min="2329" max="2340" width="0" style="63" hidden="1" customWidth="1"/>
    <col min="2341" max="2341" width="5.42578125" style="63" bestFit="1" customWidth="1"/>
    <col min="2342" max="2560" width="9.140625" style="63"/>
    <col min="2561" max="2561" width="19.42578125" style="63" customWidth="1"/>
    <col min="2562" max="2562" width="4.7109375" style="63" customWidth="1"/>
    <col min="2563" max="2563" width="5.140625" style="63" customWidth="1"/>
    <col min="2564" max="2564" width="5" style="63" customWidth="1"/>
    <col min="2565" max="2565" width="3" style="63" customWidth="1"/>
    <col min="2566" max="2566" width="11" style="63" customWidth="1"/>
    <col min="2567" max="2567" width="14.140625" style="63" customWidth="1"/>
    <col min="2568" max="2568" width="11.28515625" style="63" customWidth="1"/>
    <col min="2569" max="2569" width="13.28515625" style="63" customWidth="1"/>
    <col min="2570" max="2570" width="11.7109375" style="63" customWidth="1"/>
    <col min="2571" max="2571" width="12.42578125" style="63" customWidth="1"/>
    <col min="2572" max="2572" width="13.42578125" style="63" customWidth="1"/>
    <col min="2573" max="2573" width="13.140625" style="63" customWidth="1"/>
    <col min="2574" max="2574" width="9.28515625" style="63" customWidth="1"/>
    <col min="2575" max="2575" width="9.42578125" style="63" customWidth="1"/>
    <col min="2576" max="2576" width="15" style="63" customWidth="1"/>
    <col min="2577" max="2577" width="19.7109375" style="63" customWidth="1"/>
    <col min="2578" max="2578" width="28.42578125" style="63" customWidth="1"/>
    <col min="2579" max="2579" width="15.85546875" style="63" customWidth="1"/>
    <col min="2580" max="2580" width="15" style="63" customWidth="1"/>
    <col min="2581" max="2581" width="14.42578125" style="63" customWidth="1"/>
    <col min="2582" max="2582" width="12.7109375" style="63" customWidth="1"/>
    <col min="2583" max="2583" width="12.140625" style="63" customWidth="1"/>
    <col min="2584" max="2584" width="9.7109375" style="63" customWidth="1"/>
    <col min="2585" max="2596" width="0" style="63" hidden="1" customWidth="1"/>
    <col min="2597" max="2597" width="5.42578125" style="63" bestFit="1" customWidth="1"/>
    <col min="2598" max="2816" width="9.140625" style="63"/>
    <col min="2817" max="2817" width="19.42578125" style="63" customWidth="1"/>
    <col min="2818" max="2818" width="4.7109375" style="63" customWidth="1"/>
    <col min="2819" max="2819" width="5.140625" style="63" customWidth="1"/>
    <col min="2820" max="2820" width="5" style="63" customWidth="1"/>
    <col min="2821" max="2821" width="3" style="63" customWidth="1"/>
    <col min="2822" max="2822" width="11" style="63" customWidth="1"/>
    <col min="2823" max="2823" width="14.140625" style="63" customWidth="1"/>
    <col min="2824" max="2824" width="11.28515625" style="63" customWidth="1"/>
    <col min="2825" max="2825" width="13.28515625" style="63" customWidth="1"/>
    <col min="2826" max="2826" width="11.7109375" style="63" customWidth="1"/>
    <col min="2827" max="2827" width="12.42578125" style="63" customWidth="1"/>
    <col min="2828" max="2828" width="13.42578125" style="63" customWidth="1"/>
    <col min="2829" max="2829" width="13.140625" style="63" customWidth="1"/>
    <col min="2830" max="2830" width="9.28515625" style="63" customWidth="1"/>
    <col min="2831" max="2831" width="9.42578125" style="63" customWidth="1"/>
    <col min="2832" max="2832" width="15" style="63" customWidth="1"/>
    <col min="2833" max="2833" width="19.7109375" style="63" customWidth="1"/>
    <col min="2834" max="2834" width="28.42578125" style="63" customWidth="1"/>
    <col min="2835" max="2835" width="15.85546875" style="63" customWidth="1"/>
    <col min="2836" max="2836" width="15" style="63" customWidth="1"/>
    <col min="2837" max="2837" width="14.42578125" style="63" customWidth="1"/>
    <col min="2838" max="2838" width="12.7109375" style="63" customWidth="1"/>
    <col min="2839" max="2839" width="12.140625" style="63" customWidth="1"/>
    <col min="2840" max="2840" width="9.7109375" style="63" customWidth="1"/>
    <col min="2841" max="2852" width="0" style="63" hidden="1" customWidth="1"/>
    <col min="2853" max="2853" width="5.42578125" style="63" bestFit="1" customWidth="1"/>
    <col min="2854" max="3072" width="9.140625" style="63"/>
    <col min="3073" max="3073" width="19.42578125" style="63" customWidth="1"/>
    <col min="3074" max="3074" width="4.7109375" style="63" customWidth="1"/>
    <col min="3075" max="3075" width="5.140625" style="63" customWidth="1"/>
    <col min="3076" max="3076" width="5" style="63" customWidth="1"/>
    <col min="3077" max="3077" width="3" style="63" customWidth="1"/>
    <col min="3078" max="3078" width="11" style="63" customWidth="1"/>
    <col min="3079" max="3079" width="14.140625" style="63" customWidth="1"/>
    <col min="3080" max="3080" width="11.28515625" style="63" customWidth="1"/>
    <col min="3081" max="3081" width="13.28515625" style="63" customWidth="1"/>
    <col min="3082" max="3082" width="11.7109375" style="63" customWidth="1"/>
    <col min="3083" max="3083" width="12.42578125" style="63" customWidth="1"/>
    <col min="3084" max="3084" width="13.42578125" style="63" customWidth="1"/>
    <col min="3085" max="3085" width="13.140625" style="63" customWidth="1"/>
    <col min="3086" max="3086" width="9.28515625" style="63" customWidth="1"/>
    <col min="3087" max="3087" width="9.42578125" style="63" customWidth="1"/>
    <col min="3088" max="3088" width="15" style="63" customWidth="1"/>
    <col min="3089" max="3089" width="19.7109375" style="63" customWidth="1"/>
    <col min="3090" max="3090" width="28.42578125" style="63" customWidth="1"/>
    <col min="3091" max="3091" width="15.85546875" style="63" customWidth="1"/>
    <col min="3092" max="3092" width="15" style="63" customWidth="1"/>
    <col min="3093" max="3093" width="14.42578125" style="63" customWidth="1"/>
    <col min="3094" max="3094" width="12.7109375" style="63" customWidth="1"/>
    <col min="3095" max="3095" width="12.140625" style="63" customWidth="1"/>
    <col min="3096" max="3096" width="9.7109375" style="63" customWidth="1"/>
    <col min="3097" max="3108" width="0" style="63" hidden="1" customWidth="1"/>
    <col min="3109" max="3109" width="5.42578125" style="63" bestFit="1" customWidth="1"/>
    <col min="3110" max="3328" width="9.140625" style="63"/>
    <col min="3329" max="3329" width="19.42578125" style="63" customWidth="1"/>
    <col min="3330" max="3330" width="4.7109375" style="63" customWidth="1"/>
    <col min="3331" max="3331" width="5.140625" style="63" customWidth="1"/>
    <col min="3332" max="3332" width="5" style="63" customWidth="1"/>
    <col min="3333" max="3333" width="3" style="63" customWidth="1"/>
    <col min="3334" max="3334" width="11" style="63" customWidth="1"/>
    <col min="3335" max="3335" width="14.140625" style="63" customWidth="1"/>
    <col min="3336" max="3336" width="11.28515625" style="63" customWidth="1"/>
    <col min="3337" max="3337" width="13.28515625" style="63" customWidth="1"/>
    <col min="3338" max="3338" width="11.7109375" style="63" customWidth="1"/>
    <col min="3339" max="3339" width="12.42578125" style="63" customWidth="1"/>
    <col min="3340" max="3340" width="13.42578125" style="63" customWidth="1"/>
    <col min="3341" max="3341" width="13.140625" style="63" customWidth="1"/>
    <col min="3342" max="3342" width="9.28515625" style="63" customWidth="1"/>
    <col min="3343" max="3343" width="9.42578125" style="63" customWidth="1"/>
    <col min="3344" max="3344" width="15" style="63" customWidth="1"/>
    <col min="3345" max="3345" width="19.7109375" style="63" customWidth="1"/>
    <col min="3346" max="3346" width="28.42578125" style="63" customWidth="1"/>
    <col min="3347" max="3347" width="15.85546875" style="63" customWidth="1"/>
    <col min="3348" max="3348" width="15" style="63" customWidth="1"/>
    <col min="3349" max="3349" width="14.42578125" style="63" customWidth="1"/>
    <col min="3350" max="3350" width="12.7109375" style="63" customWidth="1"/>
    <col min="3351" max="3351" width="12.140625" style="63" customWidth="1"/>
    <col min="3352" max="3352" width="9.7109375" style="63" customWidth="1"/>
    <col min="3353" max="3364" width="0" style="63" hidden="1" customWidth="1"/>
    <col min="3365" max="3365" width="5.42578125" style="63" bestFit="1" customWidth="1"/>
    <col min="3366" max="3584" width="9.140625" style="63"/>
    <col min="3585" max="3585" width="19.42578125" style="63" customWidth="1"/>
    <col min="3586" max="3586" width="4.7109375" style="63" customWidth="1"/>
    <col min="3587" max="3587" width="5.140625" style="63" customWidth="1"/>
    <col min="3588" max="3588" width="5" style="63" customWidth="1"/>
    <col min="3589" max="3589" width="3" style="63" customWidth="1"/>
    <col min="3590" max="3590" width="11" style="63" customWidth="1"/>
    <col min="3591" max="3591" width="14.140625" style="63" customWidth="1"/>
    <col min="3592" max="3592" width="11.28515625" style="63" customWidth="1"/>
    <col min="3593" max="3593" width="13.28515625" style="63" customWidth="1"/>
    <col min="3594" max="3594" width="11.7109375" style="63" customWidth="1"/>
    <col min="3595" max="3595" width="12.42578125" style="63" customWidth="1"/>
    <col min="3596" max="3596" width="13.42578125" style="63" customWidth="1"/>
    <col min="3597" max="3597" width="13.140625" style="63" customWidth="1"/>
    <col min="3598" max="3598" width="9.28515625" style="63" customWidth="1"/>
    <col min="3599" max="3599" width="9.42578125" style="63" customWidth="1"/>
    <col min="3600" max="3600" width="15" style="63" customWidth="1"/>
    <col min="3601" max="3601" width="19.7109375" style="63" customWidth="1"/>
    <col min="3602" max="3602" width="28.42578125" style="63" customWidth="1"/>
    <col min="3603" max="3603" width="15.85546875" style="63" customWidth="1"/>
    <col min="3604" max="3604" width="15" style="63" customWidth="1"/>
    <col min="3605" max="3605" width="14.42578125" style="63" customWidth="1"/>
    <col min="3606" max="3606" width="12.7109375" style="63" customWidth="1"/>
    <col min="3607" max="3607" width="12.140625" style="63" customWidth="1"/>
    <col min="3608" max="3608" width="9.7109375" style="63" customWidth="1"/>
    <col min="3609" max="3620" width="0" style="63" hidden="1" customWidth="1"/>
    <col min="3621" max="3621" width="5.42578125" style="63" bestFit="1" customWidth="1"/>
    <col min="3622" max="3840" width="9.140625" style="63"/>
    <col min="3841" max="3841" width="19.42578125" style="63" customWidth="1"/>
    <col min="3842" max="3842" width="4.7109375" style="63" customWidth="1"/>
    <col min="3843" max="3843" width="5.140625" style="63" customWidth="1"/>
    <col min="3844" max="3844" width="5" style="63" customWidth="1"/>
    <col min="3845" max="3845" width="3" style="63" customWidth="1"/>
    <col min="3846" max="3846" width="11" style="63" customWidth="1"/>
    <col min="3847" max="3847" width="14.140625" style="63" customWidth="1"/>
    <col min="3848" max="3848" width="11.28515625" style="63" customWidth="1"/>
    <col min="3849" max="3849" width="13.28515625" style="63" customWidth="1"/>
    <col min="3850" max="3850" width="11.7109375" style="63" customWidth="1"/>
    <col min="3851" max="3851" width="12.42578125" style="63" customWidth="1"/>
    <col min="3852" max="3852" width="13.42578125" style="63" customWidth="1"/>
    <col min="3853" max="3853" width="13.140625" style="63" customWidth="1"/>
    <col min="3854" max="3854" width="9.28515625" style="63" customWidth="1"/>
    <col min="3855" max="3855" width="9.42578125" style="63" customWidth="1"/>
    <col min="3856" max="3856" width="15" style="63" customWidth="1"/>
    <col min="3857" max="3857" width="19.7109375" style="63" customWidth="1"/>
    <col min="3858" max="3858" width="28.42578125" style="63" customWidth="1"/>
    <col min="3859" max="3859" width="15.85546875" style="63" customWidth="1"/>
    <col min="3860" max="3860" width="15" style="63" customWidth="1"/>
    <col min="3861" max="3861" width="14.42578125" style="63" customWidth="1"/>
    <col min="3862" max="3862" width="12.7109375" style="63" customWidth="1"/>
    <col min="3863" max="3863" width="12.140625" style="63" customWidth="1"/>
    <col min="3864" max="3864" width="9.7109375" style="63" customWidth="1"/>
    <col min="3865" max="3876" width="0" style="63" hidden="1" customWidth="1"/>
    <col min="3877" max="3877" width="5.42578125" style="63" bestFit="1" customWidth="1"/>
    <col min="3878" max="4096" width="9.140625" style="63"/>
    <col min="4097" max="4097" width="19.42578125" style="63" customWidth="1"/>
    <col min="4098" max="4098" width="4.7109375" style="63" customWidth="1"/>
    <col min="4099" max="4099" width="5.140625" style="63" customWidth="1"/>
    <col min="4100" max="4100" width="5" style="63" customWidth="1"/>
    <col min="4101" max="4101" width="3" style="63" customWidth="1"/>
    <col min="4102" max="4102" width="11" style="63" customWidth="1"/>
    <col min="4103" max="4103" width="14.140625" style="63" customWidth="1"/>
    <col min="4104" max="4104" width="11.28515625" style="63" customWidth="1"/>
    <col min="4105" max="4105" width="13.28515625" style="63" customWidth="1"/>
    <col min="4106" max="4106" width="11.7109375" style="63" customWidth="1"/>
    <col min="4107" max="4107" width="12.42578125" style="63" customWidth="1"/>
    <col min="4108" max="4108" width="13.42578125" style="63" customWidth="1"/>
    <col min="4109" max="4109" width="13.140625" style="63" customWidth="1"/>
    <col min="4110" max="4110" width="9.28515625" style="63" customWidth="1"/>
    <col min="4111" max="4111" width="9.42578125" style="63" customWidth="1"/>
    <col min="4112" max="4112" width="15" style="63" customWidth="1"/>
    <col min="4113" max="4113" width="19.7109375" style="63" customWidth="1"/>
    <col min="4114" max="4114" width="28.42578125" style="63" customWidth="1"/>
    <col min="4115" max="4115" width="15.85546875" style="63" customWidth="1"/>
    <col min="4116" max="4116" width="15" style="63" customWidth="1"/>
    <col min="4117" max="4117" width="14.42578125" style="63" customWidth="1"/>
    <col min="4118" max="4118" width="12.7109375" style="63" customWidth="1"/>
    <col min="4119" max="4119" width="12.140625" style="63" customWidth="1"/>
    <col min="4120" max="4120" width="9.7109375" style="63" customWidth="1"/>
    <col min="4121" max="4132" width="0" style="63" hidden="1" customWidth="1"/>
    <col min="4133" max="4133" width="5.42578125" style="63" bestFit="1" customWidth="1"/>
    <col min="4134" max="4352" width="9.140625" style="63"/>
    <col min="4353" max="4353" width="19.42578125" style="63" customWidth="1"/>
    <col min="4354" max="4354" width="4.7109375" style="63" customWidth="1"/>
    <col min="4355" max="4355" width="5.140625" style="63" customWidth="1"/>
    <col min="4356" max="4356" width="5" style="63" customWidth="1"/>
    <col min="4357" max="4357" width="3" style="63" customWidth="1"/>
    <col min="4358" max="4358" width="11" style="63" customWidth="1"/>
    <col min="4359" max="4359" width="14.140625" style="63" customWidth="1"/>
    <col min="4360" max="4360" width="11.28515625" style="63" customWidth="1"/>
    <col min="4361" max="4361" width="13.28515625" style="63" customWidth="1"/>
    <col min="4362" max="4362" width="11.7109375" style="63" customWidth="1"/>
    <col min="4363" max="4363" width="12.42578125" style="63" customWidth="1"/>
    <col min="4364" max="4364" width="13.42578125" style="63" customWidth="1"/>
    <col min="4365" max="4365" width="13.140625" style="63" customWidth="1"/>
    <col min="4366" max="4366" width="9.28515625" style="63" customWidth="1"/>
    <col min="4367" max="4367" width="9.42578125" style="63" customWidth="1"/>
    <col min="4368" max="4368" width="15" style="63" customWidth="1"/>
    <col min="4369" max="4369" width="19.7109375" style="63" customWidth="1"/>
    <col min="4370" max="4370" width="28.42578125" style="63" customWidth="1"/>
    <col min="4371" max="4371" width="15.85546875" style="63" customWidth="1"/>
    <col min="4372" max="4372" width="15" style="63" customWidth="1"/>
    <col min="4373" max="4373" width="14.42578125" style="63" customWidth="1"/>
    <col min="4374" max="4374" width="12.7109375" style="63" customWidth="1"/>
    <col min="4375" max="4375" width="12.140625" style="63" customWidth="1"/>
    <col min="4376" max="4376" width="9.7109375" style="63" customWidth="1"/>
    <col min="4377" max="4388" width="0" style="63" hidden="1" customWidth="1"/>
    <col min="4389" max="4389" width="5.42578125" style="63" bestFit="1" customWidth="1"/>
    <col min="4390" max="4608" width="9.140625" style="63"/>
    <col min="4609" max="4609" width="19.42578125" style="63" customWidth="1"/>
    <col min="4610" max="4610" width="4.7109375" style="63" customWidth="1"/>
    <col min="4611" max="4611" width="5.140625" style="63" customWidth="1"/>
    <col min="4612" max="4612" width="5" style="63" customWidth="1"/>
    <col min="4613" max="4613" width="3" style="63" customWidth="1"/>
    <col min="4614" max="4614" width="11" style="63" customWidth="1"/>
    <col min="4615" max="4615" width="14.140625" style="63" customWidth="1"/>
    <col min="4616" max="4616" width="11.28515625" style="63" customWidth="1"/>
    <col min="4617" max="4617" width="13.28515625" style="63" customWidth="1"/>
    <col min="4618" max="4618" width="11.7109375" style="63" customWidth="1"/>
    <col min="4619" max="4619" width="12.42578125" style="63" customWidth="1"/>
    <col min="4620" max="4620" width="13.42578125" style="63" customWidth="1"/>
    <col min="4621" max="4621" width="13.140625" style="63" customWidth="1"/>
    <col min="4622" max="4622" width="9.28515625" style="63" customWidth="1"/>
    <col min="4623" max="4623" width="9.42578125" style="63" customWidth="1"/>
    <col min="4624" max="4624" width="15" style="63" customWidth="1"/>
    <col min="4625" max="4625" width="19.7109375" style="63" customWidth="1"/>
    <col min="4626" max="4626" width="28.42578125" style="63" customWidth="1"/>
    <col min="4627" max="4627" width="15.85546875" style="63" customWidth="1"/>
    <col min="4628" max="4628" width="15" style="63" customWidth="1"/>
    <col min="4629" max="4629" width="14.42578125" style="63" customWidth="1"/>
    <col min="4630" max="4630" width="12.7109375" style="63" customWidth="1"/>
    <col min="4631" max="4631" width="12.140625" style="63" customWidth="1"/>
    <col min="4632" max="4632" width="9.7109375" style="63" customWidth="1"/>
    <col min="4633" max="4644" width="0" style="63" hidden="1" customWidth="1"/>
    <col min="4645" max="4645" width="5.42578125" style="63" bestFit="1" customWidth="1"/>
    <col min="4646" max="4864" width="9.140625" style="63"/>
    <col min="4865" max="4865" width="19.42578125" style="63" customWidth="1"/>
    <col min="4866" max="4866" width="4.7109375" style="63" customWidth="1"/>
    <col min="4867" max="4867" width="5.140625" style="63" customWidth="1"/>
    <col min="4868" max="4868" width="5" style="63" customWidth="1"/>
    <col min="4869" max="4869" width="3" style="63" customWidth="1"/>
    <col min="4870" max="4870" width="11" style="63" customWidth="1"/>
    <col min="4871" max="4871" width="14.140625" style="63" customWidth="1"/>
    <col min="4872" max="4872" width="11.28515625" style="63" customWidth="1"/>
    <col min="4873" max="4873" width="13.28515625" style="63" customWidth="1"/>
    <col min="4874" max="4874" width="11.7109375" style="63" customWidth="1"/>
    <col min="4875" max="4875" width="12.42578125" style="63" customWidth="1"/>
    <col min="4876" max="4876" width="13.42578125" style="63" customWidth="1"/>
    <col min="4877" max="4877" width="13.140625" style="63" customWidth="1"/>
    <col min="4878" max="4878" width="9.28515625" style="63" customWidth="1"/>
    <col min="4879" max="4879" width="9.42578125" style="63" customWidth="1"/>
    <col min="4880" max="4880" width="15" style="63" customWidth="1"/>
    <col min="4881" max="4881" width="19.7109375" style="63" customWidth="1"/>
    <col min="4882" max="4882" width="28.42578125" style="63" customWidth="1"/>
    <col min="4883" max="4883" width="15.85546875" style="63" customWidth="1"/>
    <col min="4884" max="4884" width="15" style="63" customWidth="1"/>
    <col min="4885" max="4885" width="14.42578125" style="63" customWidth="1"/>
    <col min="4886" max="4886" width="12.7109375" style="63" customWidth="1"/>
    <col min="4887" max="4887" width="12.140625" style="63" customWidth="1"/>
    <col min="4888" max="4888" width="9.7109375" style="63" customWidth="1"/>
    <col min="4889" max="4900" width="0" style="63" hidden="1" customWidth="1"/>
    <col min="4901" max="4901" width="5.42578125" style="63" bestFit="1" customWidth="1"/>
    <col min="4902" max="5120" width="9.140625" style="63"/>
    <col min="5121" max="5121" width="19.42578125" style="63" customWidth="1"/>
    <col min="5122" max="5122" width="4.7109375" style="63" customWidth="1"/>
    <col min="5123" max="5123" width="5.140625" style="63" customWidth="1"/>
    <col min="5124" max="5124" width="5" style="63" customWidth="1"/>
    <col min="5125" max="5125" width="3" style="63" customWidth="1"/>
    <col min="5126" max="5126" width="11" style="63" customWidth="1"/>
    <col min="5127" max="5127" width="14.140625" style="63" customWidth="1"/>
    <col min="5128" max="5128" width="11.28515625" style="63" customWidth="1"/>
    <col min="5129" max="5129" width="13.28515625" style="63" customWidth="1"/>
    <col min="5130" max="5130" width="11.7109375" style="63" customWidth="1"/>
    <col min="5131" max="5131" width="12.42578125" style="63" customWidth="1"/>
    <col min="5132" max="5132" width="13.42578125" style="63" customWidth="1"/>
    <col min="5133" max="5133" width="13.140625" style="63" customWidth="1"/>
    <col min="5134" max="5134" width="9.28515625" style="63" customWidth="1"/>
    <col min="5135" max="5135" width="9.42578125" style="63" customWidth="1"/>
    <col min="5136" max="5136" width="15" style="63" customWidth="1"/>
    <col min="5137" max="5137" width="19.7109375" style="63" customWidth="1"/>
    <col min="5138" max="5138" width="28.42578125" style="63" customWidth="1"/>
    <col min="5139" max="5139" width="15.85546875" style="63" customWidth="1"/>
    <col min="5140" max="5140" width="15" style="63" customWidth="1"/>
    <col min="5141" max="5141" width="14.42578125" style="63" customWidth="1"/>
    <col min="5142" max="5142" width="12.7109375" style="63" customWidth="1"/>
    <col min="5143" max="5143" width="12.140625" style="63" customWidth="1"/>
    <col min="5144" max="5144" width="9.7109375" style="63" customWidth="1"/>
    <col min="5145" max="5156" width="0" style="63" hidden="1" customWidth="1"/>
    <col min="5157" max="5157" width="5.42578125" style="63" bestFit="1" customWidth="1"/>
    <col min="5158" max="5376" width="9.140625" style="63"/>
    <col min="5377" max="5377" width="19.42578125" style="63" customWidth="1"/>
    <col min="5378" max="5378" width="4.7109375" style="63" customWidth="1"/>
    <col min="5379" max="5379" width="5.140625" style="63" customWidth="1"/>
    <col min="5380" max="5380" width="5" style="63" customWidth="1"/>
    <col min="5381" max="5381" width="3" style="63" customWidth="1"/>
    <col min="5382" max="5382" width="11" style="63" customWidth="1"/>
    <col min="5383" max="5383" width="14.140625" style="63" customWidth="1"/>
    <col min="5384" max="5384" width="11.28515625" style="63" customWidth="1"/>
    <col min="5385" max="5385" width="13.28515625" style="63" customWidth="1"/>
    <col min="5386" max="5386" width="11.7109375" style="63" customWidth="1"/>
    <col min="5387" max="5387" width="12.42578125" style="63" customWidth="1"/>
    <col min="5388" max="5388" width="13.42578125" style="63" customWidth="1"/>
    <col min="5389" max="5389" width="13.140625" style="63" customWidth="1"/>
    <col min="5390" max="5390" width="9.28515625" style="63" customWidth="1"/>
    <col min="5391" max="5391" width="9.42578125" style="63" customWidth="1"/>
    <col min="5392" max="5392" width="15" style="63" customWidth="1"/>
    <col min="5393" max="5393" width="19.7109375" style="63" customWidth="1"/>
    <col min="5394" max="5394" width="28.42578125" style="63" customWidth="1"/>
    <col min="5395" max="5395" width="15.85546875" style="63" customWidth="1"/>
    <col min="5396" max="5396" width="15" style="63" customWidth="1"/>
    <col min="5397" max="5397" width="14.42578125" style="63" customWidth="1"/>
    <col min="5398" max="5398" width="12.7109375" style="63" customWidth="1"/>
    <col min="5399" max="5399" width="12.140625" style="63" customWidth="1"/>
    <col min="5400" max="5400" width="9.7109375" style="63" customWidth="1"/>
    <col min="5401" max="5412" width="0" style="63" hidden="1" customWidth="1"/>
    <col min="5413" max="5413" width="5.42578125" style="63" bestFit="1" customWidth="1"/>
    <col min="5414" max="5632" width="9.140625" style="63"/>
    <col min="5633" max="5633" width="19.42578125" style="63" customWidth="1"/>
    <col min="5634" max="5634" width="4.7109375" style="63" customWidth="1"/>
    <col min="5635" max="5635" width="5.140625" style="63" customWidth="1"/>
    <col min="5636" max="5636" width="5" style="63" customWidth="1"/>
    <col min="5637" max="5637" width="3" style="63" customWidth="1"/>
    <col min="5638" max="5638" width="11" style="63" customWidth="1"/>
    <col min="5639" max="5639" width="14.140625" style="63" customWidth="1"/>
    <col min="5640" max="5640" width="11.28515625" style="63" customWidth="1"/>
    <col min="5641" max="5641" width="13.28515625" style="63" customWidth="1"/>
    <col min="5642" max="5642" width="11.7109375" style="63" customWidth="1"/>
    <col min="5643" max="5643" width="12.42578125" style="63" customWidth="1"/>
    <col min="5644" max="5644" width="13.42578125" style="63" customWidth="1"/>
    <col min="5645" max="5645" width="13.140625" style="63" customWidth="1"/>
    <col min="5646" max="5646" width="9.28515625" style="63" customWidth="1"/>
    <col min="5647" max="5647" width="9.42578125" style="63" customWidth="1"/>
    <col min="5648" max="5648" width="15" style="63" customWidth="1"/>
    <col min="5649" max="5649" width="19.7109375" style="63" customWidth="1"/>
    <col min="5650" max="5650" width="28.42578125" style="63" customWidth="1"/>
    <col min="5651" max="5651" width="15.85546875" style="63" customWidth="1"/>
    <col min="5652" max="5652" width="15" style="63" customWidth="1"/>
    <col min="5653" max="5653" width="14.42578125" style="63" customWidth="1"/>
    <col min="5654" max="5654" width="12.7109375" style="63" customWidth="1"/>
    <col min="5655" max="5655" width="12.140625" style="63" customWidth="1"/>
    <col min="5656" max="5656" width="9.7109375" style="63" customWidth="1"/>
    <col min="5657" max="5668" width="0" style="63" hidden="1" customWidth="1"/>
    <col min="5669" max="5669" width="5.42578125" style="63" bestFit="1" customWidth="1"/>
    <col min="5670" max="5888" width="9.140625" style="63"/>
    <col min="5889" max="5889" width="19.42578125" style="63" customWidth="1"/>
    <col min="5890" max="5890" width="4.7109375" style="63" customWidth="1"/>
    <col min="5891" max="5891" width="5.140625" style="63" customWidth="1"/>
    <col min="5892" max="5892" width="5" style="63" customWidth="1"/>
    <col min="5893" max="5893" width="3" style="63" customWidth="1"/>
    <col min="5894" max="5894" width="11" style="63" customWidth="1"/>
    <col min="5895" max="5895" width="14.140625" style="63" customWidth="1"/>
    <col min="5896" max="5896" width="11.28515625" style="63" customWidth="1"/>
    <col min="5897" max="5897" width="13.28515625" style="63" customWidth="1"/>
    <col min="5898" max="5898" width="11.7109375" style="63" customWidth="1"/>
    <col min="5899" max="5899" width="12.42578125" style="63" customWidth="1"/>
    <col min="5900" max="5900" width="13.42578125" style="63" customWidth="1"/>
    <col min="5901" max="5901" width="13.140625" style="63" customWidth="1"/>
    <col min="5902" max="5902" width="9.28515625" style="63" customWidth="1"/>
    <col min="5903" max="5903" width="9.42578125" style="63" customWidth="1"/>
    <col min="5904" max="5904" width="15" style="63" customWidth="1"/>
    <col min="5905" max="5905" width="19.7109375" style="63" customWidth="1"/>
    <col min="5906" max="5906" width="28.42578125" style="63" customWidth="1"/>
    <col min="5907" max="5907" width="15.85546875" style="63" customWidth="1"/>
    <col min="5908" max="5908" width="15" style="63" customWidth="1"/>
    <col min="5909" max="5909" width="14.42578125" style="63" customWidth="1"/>
    <col min="5910" max="5910" width="12.7109375" style="63" customWidth="1"/>
    <col min="5911" max="5911" width="12.140625" style="63" customWidth="1"/>
    <col min="5912" max="5912" width="9.7109375" style="63" customWidth="1"/>
    <col min="5913" max="5924" width="0" style="63" hidden="1" customWidth="1"/>
    <col min="5925" max="5925" width="5.42578125" style="63" bestFit="1" customWidth="1"/>
    <col min="5926" max="6144" width="9.140625" style="63"/>
    <col min="6145" max="6145" width="19.42578125" style="63" customWidth="1"/>
    <col min="6146" max="6146" width="4.7109375" style="63" customWidth="1"/>
    <col min="6147" max="6147" width="5.140625" style="63" customWidth="1"/>
    <col min="6148" max="6148" width="5" style="63" customWidth="1"/>
    <col min="6149" max="6149" width="3" style="63" customWidth="1"/>
    <col min="6150" max="6150" width="11" style="63" customWidth="1"/>
    <col min="6151" max="6151" width="14.140625" style="63" customWidth="1"/>
    <col min="6152" max="6152" width="11.28515625" style="63" customWidth="1"/>
    <col min="6153" max="6153" width="13.28515625" style="63" customWidth="1"/>
    <col min="6154" max="6154" width="11.7109375" style="63" customWidth="1"/>
    <col min="6155" max="6155" width="12.42578125" style="63" customWidth="1"/>
    <col min="6156" max="6156" width="13.42578125" style="63" customWidth="1"/>
    <col min="6157" max="6157" width="13.140625" style="63" customWidth="1"/>
    <col min="6158" max="6158" width="9.28515625" style="63" customWidth="1"/>
    <col min="6159" max="6159" width="9.42578125" style="63" customWidth="1"/>
    <col min="6160" max="6160" width="15" style="63" customWidth="1"/>
    <col min="6161" max="6161" width="19.7109375" style="63" customWidth="1"/>
    <col min="6162" max="6162" width="28.42578125" style="63" customWidth="1"/>
    <col min="6163" max="6163" width="15.85546875" style="63" customWidth="1"/>
    <col min="6164" max="6164" width="15" style="63" customWidth="1"/>
    <col min="6165" max="6165" width="14.42578125" style="63" customWidth="1"/>
    <col min="6166" max="6166" width="12.7109375" style="63" customWidth="1"/>
    <col min="6167" max="6167" width="12.140625" style="63" customWidth="1"/>
    <col min="6168" max="6168" width="9.7109375" style="63" customWidth="1"/>
    <col min="6169" max="6180" width="0" style="63" hidden="1" customWidth="1"/>
    <col min="6181" max="6181" width="5.42578125" style="63" bestFit="1" customWidth="1"/>
    <col min="6182" max="6400" width="9.140625" style="63"/>
    <col min="6401" max="6401" width="19.42578125" style="63" customWidth="1"/>
    <col min="6402" max="6402" width="4.7109375" style="63" customWidth="1"/>
    <col min="6403" max="6403" width="5.140625" style="63" customWidth="1"/>
    <col min="6404" max="6404" width="5" style="63" customWidth="1"/>
    <col min="6405" max="6405" width="3" style="63" customWidth="1"/>
    <col min="6406" max="6406" width="11" style="63" customWidth="1"/>
    <col min="6407" max="6407" width="14.140625" style="63" customWidth="1"/>
    <col min="6408" max="6408" width="11.28515625" style="63" customWidth="1"/>
    <col min="6409" max="6409" width="13.28515625" style="63" customWidth="1"/>
    <col min="6410" max="6410" width="11.7109375" style="63" customWidth="1"/>
    <col min="6411" max="6411" width="12.42578125" style="63" customWidth="1"/>
    <col min="6412" max="6412" width="13.42578125" style="63" customWidth="1"/>
    <col min="6413" max="6413" width="13.140625" style="63" customWidth="1"/>
    <col min="6414" max="6414" width="9.28515625" style="63" customWidth="1"/>
    <col min="6415" max="6415" width="9.42578125" style="63" customWidth="1"/>
    <col min="6416" max="6416" width="15" style="63" customWidth="1"/>
    <col min="6417" max="6417" width="19.7109375" style="63" customWidth="1"/>
    <col min="6418" max="6418" width="28.42578125" style="63" customWidth="1"/>
    <col min="6419" max="6419" width="15.85546875" style="63" customWidth="1"/>
    <col min="6420" max="6420" width="15" style="63" customWidth="1"/>
    <col min="6421" max="6421" width="14.42578125" style="63" customWidth="1"/>
    <col min="6422" max="6422" width="12.7109375" style="63" customWidth="1"/>
    <col min="6423" max="6423" width="12.140625" style="63" customWidth="1"/>
    <col min="6424" max="6424" width="9.7109375" style="63" customWidth="1"/>
    <col min="6425" max="6436" width="0" style="63" hidden="1" customWidth="1"/>
    <col min="6437" max="6437" width="5.42578125" style="63" bestFit="1" customWidth="1"/>
    <col min="6438" max="6656" width="9.140625" style="63"/>
    <col min="6657" max="6657" width="19.42578125" style="63" customWidth="1"/>
    <col min="6658" max="6658" width="4.7109375" style="63" customWidth="1"/>
    <col min="6659" max="6659" width="5.140625" style="63" customWidth="1"/>
    <col min="6660" max="6660" width="5" style="63" customWidth="1"/>
    <col min="6661" max="6661" width="3" style="63" customWidth="1"/>
    <col min="6662" max="6662" width="11" style="63" customWidth="1"/>
    <col min="6663" max="6663" width="14.140625" style="63" customWidth="1"/>
    <col min="6664" max="6664" width="11.28515625" style="63" customWidth="1"/>
    <col min="6665" max="6665" width="13.28515625" style="63" customWidth="1"/>
    <col min="6666" max="6666" width="11.7109375" style="63" customWidth="1"/>
    <col min="6667" max="6667" width="12.42578125" style="63" customWidth="1"/>
    <col min="6668" max="6668" width="13.42578125" style="63" customWidth="1"/>
    <col min="6669" max="6669" width="13.140625" style="63" customWidth="1"/>
    <col min="6670" max="6670" width="9.28515625" style="63" customWidth="1"/>
    <col min="6671" max="6671" width="9.42578125" style="63" customWidth="1"/>
    <col min="6672" max="6672" width="15" style="63" customWidth="1"/>
    <col min="6673" max="6673" width="19.7109375" style="63" customWidth="1"/>
    <col min="6674" max="6674" width="28.42578125" style="63" customWidth="1"/>
    <col min="6675" max="6675" width="15.85546875" style="63" customWidth="1"/>
    <col min="6676" max="6676" width="15" style="63" customWidth="1"/>
    <col min="6677" max="6677" width="14.42578125" style="63" customWidth="1"/>
    <col min="6678" max="6678" width="12.7109375" style="63" customWidth="1"/>
    <col min="6679" max="6679" width="12.140625" style="63" customWidth="1"/>
    <col min="6680" max="6680" width="9.7109375" style="63" customWidth="1"/>
    <col min="6681" max="6692" width="0" style="63" hidden="1" customWidth="1"/>
    <col min="6693" max="6693" width="5.42578125" style="63" bestFit="1" customWidth="1"/>
    <col min="6694" max="6912" width="9.140625" style="63"/>
    <col min="6913" max="6913" width="19.42578125" style="63" customWidth="1"/>
    <col min="6914" max="6914" width="4.7109375" style="63" customWidth="1"/>
    <col min="6915" max="6915" width="5.140625" style="63" customWidth="1"/>
    <col min="6916" max="6916" width="5" style="63" customWidth="1"/>
    <col min="6917" max="6917" width="3" style="63" customWidth="1"/>
    <col min="6918" max="6918" width="11" style="63" customWidth="1"/>
    <col min="6919" max="6919" width="14.140625" style="63" customWidth="1"/>
    <col min="6920" max="6920" width="11.28515625" style="63" customWidth="1"/>
    <col min="6921" max="6921" width="13.28515625" style="63" customWidth="1"/>
    <col min="6922" max="6922" width="11.7109375" style="63" customWidth="1"/>
    <col min="6923" max="6923" width="12.42578125" style="63" customWidth="1"/>
    <col min="6924" max="6924" width="13.42578125" style="63" customWidth="1"/>
    <col min="6925" max="6925" width="13.140625" style="63" customWidth="1"/>
    <col min="6926" max="6926" width="9.28515625" style="63" customWidth="1"/>
    <col min="6927" max="6927" width="9.42578125" style="63" customWidth="1"/>
    <col min="6928" max="6928" width="15" style="63" customWidth="1"/>
    <col min="6929" max="6929" width="19.7109375" style="63" customWidth="1"/>
    <col min="6930" max="6930" width="28.42578125" style="63" customWidth="1"/>
    <col min="6931" max="6931" width="15.85546875" style="63" customWidth="1"/>
    <col min="6932" max="6932" width="15" style="63" customWidth="1"/>
    <col min="6933" max="6933" width="14.42578125" style="63" customWidth="1"/>
    <col min="6934" max="6934" width="12.7109375" style="63" customWidth="1"/>
    <col min="6935" max="6935" width="12.140625" style="63" customWidth="1"/>
    <col min="6936" max="6936" width="9.7109375" style="63" customWidth="1"/>
    <col min="6937" max="6948" width="0" style="63" hidden="1" customWidth="1"/>
    <col min="6949" max="6949" width="5.42578125" style="63" bestFit="1" customWidth="1"/>
    <col min="6950" max="7168" width="9.140625" style="63"/>
    <col min="7169" max="7169" width="19.42578125" style="63" customWidth="1"/>
    <col min="7170" max="7170" width="4.7109375" style="63" customWidth="1"/>
    <col min="7171" max="7171" width="5.140625" style="63" customWidth="1"/>
    <col min="7172" max="7172" width="5" style="63" customWidth="1"/>
    <col min="7173" max="7173" width="3" style="63" customWidth="1"/>
    <col min="7174" max="7174" width="11" style="63" customWidth="1"/>
    <col min="7175" max="7175" width="14.140625" style="63" customWidth="1"/>
    <col min="7176" max="7176" width="11.28515625" style="63" customWidth="1"/>
    <col min="7177" max="7177" width="13.28515625" style="63" customWidth="1"/>
    <col min="7178" max="7178" width="11.7109375" style="63" customWidth="1"/>
    <col min="7179" max="7179" width="12.42578125" style="63" customWidth="1"/>
    <col min="7180" max="7180" width="13.42578125" style="63" customWidth="1"/>
    <col min="7181" max="7181" width="13.140625" style="63" customWidth="1"/>
    <col min="7182" max="7182" width="9.28515625" style="63" customWidth="1"/>
    <col min="7183" max="7183" width="9.42578125" style="63" customWidth="1"/>
    <col min="7184" max="7184" width="15" style="63" customWidth="1"/>
    <col min="7185" max="7185" width="19.7109375" style="63" customWidth="1"/>
    <col min="7186" max="7186" width="28.42578125" style="63" customWidth="1"/>
    <col min="7187" max="7187" width="15.85546875" style="63" customWidth="1"/>
    <col min="7188" max="7188" width="15" style="63" customWidth="1"/>
    <col min="7189" max="7189" width="14.42578125" style="63" customWidth="1"/>
    <col min="7190" max="7190" width="12.7109375" style="63" customWidth="1"/>
    <col min="7191" max="7191" width="12.140625" style="63" customWidth="1"/>
    <col min="7192" max="7192" width="9.7109375" style="63" customWidth="1"/>
    <col min="7193" max="7204" width="0" style="63" hidden="1" customWidth="1"/>
    <col min="7205" max="7205" width="5.42578125" style="63" bestFit="1" customWidth="1"/>
    <col min="7206" max="7424" width="9.140625" style="63"/>
    <col min="7425" max="7425" width="19.42578125" style="63" customWidth="1"/>
    <col min="7426" max="7426" width="4.7109375" style="63" customWidth="1"/>
    <col min="7427" max="7427" width="5.140625" style="63" customWidth="1"/>
    <col min="7428" max="7428" width="5" style="63" customWidth="1"/>
    <col min="7429" max="7429" width="3" style="63" customWidth="1"/>
    <col min="7430" max="7430" width="11" style="63" customWidth="1"/>
    <col min="7431" max="7431" width="14.140625" style="63" customWidth="1"/>
    <col min="7432" max="7432" width="11.28515625" style="63" customWidth="1"/>
    <col min="7433" max="7433" width="13.28515625" style="63" customWidth="1"/>
    <col min="7434" max="7434" width="11.7109375" style="63" customWidth="1"/>
    <col min="7435" max="7435" width="12.42578125" style="63" customWidth="1"/>
    <col min="7436" max="7436" width="13.42578125" style="63" customWidth="1"/>
    <col min="7437" max="7437" width="13.140625" style="63" customWidth="1"/>
    <col min="7438" max="7438" width="9.28515625" style="63" customWidth="1"/>
    <col min="7439" max="7439" width="9.42578125" style="63" customWidth="1"/>
    <col min="7440" max="7440" width="15" style="63" customWidth="1"/>
    <col min="7441" max="7441" width="19.7109375" style="63" customWidth="1"/>
    <col min="7442" max="7442" width="28.42578125" style="63" customWidth="1"/>
    <col min="7443" max="7443" width="15.85546875" style="63" customWidth="1"/>
    <col min="7444" max="7444" width="15" style="63" customWidth="1"/>
    <col min="7445" max="7445" width="14.42578125" style="63" customWidth="1"/>
    <col min="7446" max="7446" width="12.7109375" style="63" customWidth="1"/>
    <col min="7447" max="7447" width="12.140625" style="63" customWidth="1"/>
    <col min="7448" max="7448" width="9.7109375" style="63" customWidth="1"/>
    <col min="7449" max="7460" width="0" style="63" hidden="1" customWidth="1"/>
    <col min="7461" max="7461" width="5.42578125" style="63" bestFit="1" customWidth="1"/>
    <col min="7462" max="7680" width="9.140625" style="63"/>
    <col min="7681" max="7681" width="19.42578125" style="63" customWidth="1"/>
    <col min="7682" max="7682" width="4.7109375" style="63" customWidth="1"/>
    <col min="7683" max="7683" width="5.140625" style="63" customWidth="1"/>
    <col min="7684" max="7684" width="5" style="63" customWidth="1"/>
    <col min="7685" max="7685" width="3" style="63" customWidth="1"/>
    <col min="7686" max="7686" width="11" style="63" customWidth="1"/>
    <col min="7687" max="7687" width="14.140625" style="63" customWidth="1"/>
    <col min="7688" max="7688" width="11.28515625" style="63" customWidth="1"/>
    <col min="7689" max="7689" width="13.28515625" style="63" customWidth="1"/>
    <col min="7690" max="7690" width="11.7109375" style="63" customWidth="1"/>
    <col min="7691" max="7691" width="12.42578125" style="63" customWidth="1"/>
    <col min="7692" max="7692" width="13.42578125" style="63" customWidth="1"/>
    <col min="7693" max="7693" width="13.140625" style="63" customWidth="1"/>
    <col min="7694" max="7694" width="9.28515625" style="63" customWidth="1"/>
    <col min="7695" max="7695" width="9.42578125" style="63" customWidth="1"/>
    <col min="7696" max="7696" width="15" style="63" customWidth="1"/>
    <col min="7697" max="7697" width="19.7109375" style="63" customWidth="1"/>
    <col min="7698" max="7698" width="28.42578125" style="63" customWidth="1"/>
    <col min="7699" max="7699" width="15.85546875" style="63" customWidth="1"/>
    <col min="7700" max="7700" width="15" style="63" customWidth="1"/>
    <col min="7701" max="7701" width="14.42578125" style="63" customWidth="1"/>
    <col min="7702" max="7702" width="12.7109375" style="63" customWidth="1"/>
    <col min="7703" max="7703" width="12.140625" style="63" customWidth="1"/>
    <col min="7704" max="7704" width="9.7109375" style="63" customWidth="1"/>
    <col min="7705" max="7716" width="0" style="63" hidden="1" customWidth="1"/>
    <col min="7717" max="7717" width="5.42578125" style="63" bestFit="1" customWidth="1"/>
    <col min="7718" max="7936" width="9.140625" style="63"/>
    <col min="7937" max="7937" width="19.42578125" style="63" customWidth="1"/>
    <col min="7938" max="7938" width="4.7109375" style="63" customWidth="1"/>
    <col min="7939" max="7939" width="5.140625" style="63" customWidth="1"/>
    <col min="7940" max="7940" width="5" style="63" customWidth="1"/>
    <col min="7941" max="7941" width="3" style="63" customWidth="1"/>
    <col min="7942" max="7942" width="11" style="63" customWidth="1"/>
    <col min="7943" max="7943" width="14.140625" style="63" customWidth="1"/>
    <col min="7944" max="7944" width="11.28515625" style="63" customWidth="1"/>
    <col min="7945" max="7945" width="13.28515625" style="63" customWidth="1"/>
    <col min="7946" max="7946" width="11.7109375" style="63" customWidth="1"/>
    <col min="7947" max="7947" width="12.42578125" style="63" customWidth="1"/>
    <col min="7948" max="7948" width="13.42578125" style="63" customWidth="1"/>
    <col min="7949" max="7949" width="13.140625" style="63" customWidth="1"/>
    <col min="7950" max="7950" width="9.28515625" style="63" customWidth="1"/>
    <col min="7951" max="7951" width="9.42578125" style="63" customWidth="1"/>
    <col min="7952" max="7952" width="15" style="63" customWidth="1"/>
    <col min="7953" max="7953" width="19.7109375" style="63" customWidth="1"/>
    <col min="7954" max="7954" width="28.42578125" style="63" customWidth="1"/>
    <col min="7955" max="7955" width="15.85546875" style="63" customWidth="1"/>
    <col min="7956" max="7956" width="15" style="63" customWidth="1"/>
    <col min="7957" max="7957" width="14.42578125" style="63" customWidth="1"/>
    <col min="7958" max="7958" width="12.7109375" style="63" customWidth="1"/>
    <col min="7959" max="7959" width="12.140625" style="63" customWidth="1"/>
    <col min="7960" max="7960" width="9.7109375" style="63" customWidth="1"/>
    <col min="7961" max="7972" width="0" style="63" hidden="1" customWidth="1"/>
    <col min="7973" max="7973" width="5.42578125" style="63" bestFit="1" customWidth="1"/>
    <col min="7974" max="8192" width="9.140625" style="63"/>
    <col min="8193" max="8193" width="19.42578125" style="63" customWidth="1"/>
    <col min="8194" max="8194" width="4.7109375" style="63" customWidth="1"/>
    <col min="8195" max="8195" width="5.140625" style="63" customWidth="1"/>
    <col min="8196" max="8196" width="5" style="63" customWidth="1"/>
    <col min="8197" max="8197" width="3" style="63" customWidth="1"/>
    <col min="8198" max="8198" width="11" style="63" customWidth="1"/>
    <col min="8199" max="8199" width="14.140625" style="63" customWidth="1"/>
    <col min="8200" max="8200" width="11.28515625" style="63" customWidth="1"/>
    <col min="8201" max="8201" width="13.28515625" style="63" customWidth="1"/>
    <col min="8202" max="8202" width="11.7109375" style="63" customWidth="1"/>
    <col min="8203" max="8203" width="12.42578125" style="63" customWidth="1"/>
    <col min="8204" max="8204" width="13.42578125" style="63" customWidth="1"/>
    <col min="8205" max="8205" width="13.140625" style="63" customWidth="1"/>
    <col min="8206" max="8206" width="9.28515625" style="63" customWidth="1"/>
    <col min="8207" max="8207" width="9.42578125" style="63" customWidth="1"/>
    <col min="8208" max="8208" width="15" style="63" customWidth="1"/>
    <col min="8209" max="8209" width="19.7109375" style="63" customWidth="1"/>
    <col min="8210" max="8210" width="28.42578125" style="63" customWidth="1"/>
    <col min="8211" max="8211" width="15.85546875" style="63" customWidth="1"/>
    <col min="8212" max="8212" width="15" style="63" customWidth="1"/>
    <col min="8213" max="8213" width="14.42578125" style="63" customWidth="1"/>
    <col min="8214" max="8214" width="12.7109375" style="63" customWidth="1"/>
    <col min="8215" max="8215" width="12.140625" style="63" customWidth="1"/>
    <col min="8216" max="8216" width="9.7109375" style="63" customWidth="1"/>
    <col min="8217" max="8228" width="0" style="63" hidden="1" customWidth="1"/>
    <col min="8229" max="8229" width="5.42578125" style="63" bestFit="1" customWidth="1"/>
    <col min="8230" max="8448" width="9.140625" style="63"/>
    <col min="8449" max="8449" width="19.42578125" style="63" customWidth="1"/>
    <col min="8450" max="8450" width="4.7109375" style="63" customWidth="1"/>
    <col min="8451" max="8451" width="5.140625" style="63" customWidth="1"/>
    <col min="8452" max="8452" width="5" style="63" customWidth="1"/>
    <col min="8453" max="8453" width="3" style="63" customWidth="1"/>
    <col min="8454" max="8454" width="11" style="63" customWidth="1"/>
    <col min="8455" max="8455" width="14.140625" style="63" customWidth="1"/>
    <col min="8456" max="8456" width="11.28515625" style="63" customWidth="1"/>
    <col min="8457" max="8457" width="13.28515625" style="63" customWidth="1"/>
    <col min="8458" max="8458" width="11.7109375" style="63" customWidth="1"/>
    <col min="8459" max="8459" width="12.42578125" style="63" customWidth="1"/>
    <col min="8460" max="8460" width="13.42578125" style="63" customWidth="1"/>
    <col min="8461" max="8461" width="13.140625" style="63" customWidth="1"/>
    <col min="8462" max="8462" width="9.28515625" style="63" customWidth="1"/>
    <col min="8463" max="8463" width="9.42578125" style="63" customWidth="1"/>
    <col min="8464" max="8464" width="15" style="63" customWidth="1"/>
    <col min="8465" max="8465" width="19.7109375" style="63" customWidth="1"/>
    <col min="8466" max="8466" width="28.42578125" style="63" customWidth="1"/>
    <col min="8467" max="8467" width="15.85546875" style="63" customWidth="1"/>
    <col min="8468" max="8468" width="15" style="63" customWidth="1"/>
    <col min="8469" max="8469" width="14.42578125" style="63" customWidth="1"/>
    <col min="8470" max="8470" width="12.7109375" style="63" customWidth="1"/>
    <col min="8471" max="8471" width="12.140625" style="63" customWidth="1"/>
    <col min="8472" max="8472" width="9.7109375" style="63" customWidth="1"/>
    <col min="8473" max="8484" width="0" style="63" hidden="1" customWidth="1"/>
    <col min="8485" max="8485" width="5.42578125" style="63" bestFit="1" customWidth="1"/>
    <col min="8486" max="8704" width="9.140625" style="63"/>
    <col min="8705" max="8705" width="19.42578125" style="63" customWidth="1"/>
    <col min="8706" max="8706" width="4.7109375" style="63" customWidth="1"/>
    <col min="8707" max="8707" width="5.140625" style="63" customWidth="1"/>
    <col min="8708" max="8708" width="5" style="63" customWidth="1"/>
    <col min="8709" max="8709" width="3" style="63" customWidth="1"/>
    <col min="8710" max="8710" width="11" style="63" customWidth="1"/>
    <col min="8711" max="8711" width="14.140625" style="63" customWidth="1"/>
    <col min="8712" max="8712" width="11.28515625" style="63" customWidth="1"/>
    <col min="8713" max="8713" width="13.28515625" style="63" customWidth="1"/>
    <col min="8714" max="8714" width="11.7109375" style="63" customWidth="1"/>
    <col min="8715" max="8715" width="12.42578125" style="63" customWidth="1"/>
    <col min="8716" max="8716" width="13.42578125" style="63" customWidth="1"/>
    <col min="8717" max="8717" width="13.140625" style="63" customWidth="1"/>
    <col min="8718" max="8718" width="9.28515625" style="63" customWidth="1"/>
    <col min="8719" max="8719" width="9.42578125" style="63" customWidth="1"/>
    <col min="8720" max="8720" width="15" style="63" customWidth="1"/>
    <col min="8721" max="8721" width="19.7109375" style="63" customWidth="1"/>
    <col min="8722" max="8722" width="28.42578125" style="63" customWidth="1"/>
    <col min="8723" max="8723" width="15.85546875" style="63" customWidth="1"/>
    <col min="8724" max="8724" width="15" style="63" customWidth="1"/>
    <col min="8725" max="8725" width="14.42578125" style="63" customWidth="1"/>
    <col min="8726" max="8726" width="12.7109375" style="63" customWidth="1"/>
    <col min="8727" max="8727" width="12.140625" style="63" customWidth="1"/>
    <col min="8728" max="8728" width="9.7109375" style="63" customWidth="1"/>
    <col min="8729" max="8740" width="0" style="63" hidden="1" customWidth="1"/>
    <col min="8741" max="8741" width="5.42578125" style="63" bestFit="1" customWidth="1"/>
    <col min="8742" max="8960" width="9.140625" style="63"/>
    <col min="8961" max="8961" width="19.42578125" style="63" customWidth="1"/>
    <col min="8962" max="8962" width="4.7109375" style="63" customWidth="1"/>
    <col min="8963" max="8963" width="5.140625" style="63" customWidth="1"/>
    <col min="8964" max="8964" width="5" style="63" customWidth="1"/>
    <col min="8965" max="8965" width="3" style="63" customWidth="1"/>
    <col min="8966" max="8966" width="11" style="63" customWidth="1"/>
    <col min="8967" max="8967" width="14.140625" style="63" customWidth="1"/>
    <col min="8968" max="8968" width="11.28515625" style="63" customWidth="1"/>
    <col min="8969" max="8969" width="13.28515625" style="63" customWidth="1"/>
    <col min="8970" max="8970" width="11.7109375" style="63" customWidth="1"/>
    <col min="8971" max="8971" width="12.42578125" style="63" customWidth="1"/>
    <col min="8972" max="8972" width="13.42578125" style="63" customWidth="1"/>
    <col min="8973" max="8973" width="13.140625" style="63" customWidth="1"/>
    <col min="8974" max="8974" width="9.28515625" style="63" customWidth="1"/>
    <col min="8975" max="8975" width="9.42578125" style="63" customWidth="1"/>
    <col min="8976" max="8976" width="15" style="63" customWidth="1"/>
    <col min="8977" max="8977" width="19.7109375" style="63" customWidth="1"/>
    <col min="8978" max="8978" width="28.42578125" style="63" customWidth="1"/>
    <col min="8979" max="8979" width="15.85546875" style="63" customWidth="1"/>
    <col min="8980" max="8980" width="15" style="63" customWidth="1"/>
    <col min="8981" max="8981" width="14.42578125" style="63" customWidth="1"/>
    <col min="8982" max="8982" width="12.7109375" style="63" customWidth="1"/>
    <col min="8983" max="8983" width="12.140625" style="63" customWidth="1"/>
    <col min="8984" max="8984" width="9.7109375" style="63" customWidth="1"/>
    <col min="8985" max="8996" width="0" style="63" hidden="1" customWidth="1"/>
    <col min="8997" max="8997" width="5.42578125" style="63" bestFit="1" customWidth="1"/>
    <col min="8998" max="9216" width="9.140625" style="63"/>
    <col min="9217" max="9217" width="19.42578125" style="63" customWidth="1"/>
    <col min="9218" max="9218" width="4.7109375" style="63" customWidth="1"/>
    <col min="9219" max="9219" width="5.140625" style="63" customWidth="1"/>
    <col min="9220" max="9220" width="5" style="63" customWidth="1"/>
    <col min="9221" max="9221" width="3" style="63" customWidth="1"/>
    <col min="9222" max="9222" width="11" style="63" customWidth="1"/>
    <col min="9223" max="9223" width="14.140625" style="63" customWidth="1"/>
    <col min="9224" max="9224" width="11.28515625" style="63" customWidth="1"/>
    <col min="9225" max="9225" width="13.28515625" style="63" customWidth="1"/>
    <col min="9226" max="9226" width="11.7109375" style="63" customWidth="1"/>
    <col min="9227" max="9227" width="12.42578125" style="63" customWidth="1"/>
    <col min="9228" max="9228" width="13.42578125" style="63" customWidth="1"/>
    <col min="9229" max="9229" width="13.140625" style="63" customWidth="1"/>
    <col min="9230" max="9230" width="9.28515625" style="63" customWidth="1"/>
    <col min="9231" max="9231" width="9.42578125" style="63" customWidth="1"/>
    <col min="9232" max="9232" width="15" style="63" customWidth="1"/>
    <col min="9233" max="9233" width="19.7109375" style="63" customWidth="1"/>
    <col min="9234" max="9234" width="28.42578125" style="63" customWidth="1"/>
    <col min="9235" max="9235" width="15.85546875" style="63" customWidth="1"/>
    <col min="9236" max="9236" width="15" style="63" customWidth="1"/>
    <col min="9237" max="9237" width="14.42578125" style="63" customWidth="1"/>
    <col min="9238" max="9238" width="12.7109375" style="63" customWidth="1"/>
    <col min="9239" max="9239" width="12.140625" style="63" customWidth="1"/>
    <col min="9240" max="9240" width="9.7109375" style="63" customWidth="1"/>
    <col min="9241" max="9252" width="0" style="63" hidden="1" customWidth="1"/>
    <col min="9253" max="9253" width="5.42578125" style="63" bestFit="1" customWidth="1"/>
    <col min="9254" max="9472" width="9.140625" style="63"/>
    <col min="9473" max="9473" width="19.42578125" style="63" customWidth="1"/>
    <col min="9474" max="9474" width="4.7109375" style="63" customWidth="1"/>
    <col min="9475" max="9475" width="5.140625" style="63" customWidth="1"/>
    <col min="9476" max="9476" width="5" style="63" customWidth="1"/>
    <col min="9477" max="9477" width="3" style="63" customWidth="1"/>
    <col min="9478" max="9478" width="11" style="63" customWidth="1"/>
    <col min="9479" max="9479" width="14.140625" style="63" customWidth="1"/>
    <col min="9480" max="9480" width="11.28515625" style="63" customWidth="1"/>
    <col min="9481" max="9481" width="13.28515625" style="63" customWidth="1"/>
    <col min="9482" max="9482" width="11.7109375" style="63" customWidth="1"/>
    <col min="9483" max="9483" width="12.42578125" style="63" customWidth="1"/>
    <col min="9484" max="9484" width="13.42578125" style="63" customWidth="1"/>
    <col min="9485" max="9485" width="13.140625" style="63" customWidth="1"/>
    <col min="9486" max="9486" width="9.28515625" style="63" customWidth="1"/>
    <col min="9487" max="9487" width="9.42578125" style="63" customWidth="1"/>
    <col min="9488" max="9488" width="15" style="63" customWidth="1"/>
    <col min="9489" max="9489" width="19.7109375" style="63" customWidth="1"/>
    <col min="9490" max="9490" width="28.42578125" style="63" customWidth="1"/>
    <col min="9491" max="9491" width="15.85546875" style="63" customWidth="1"/>
    <col min="9492" max="9492" width="15" style="63" customWidth="1"/>
    <col min="9493" max="9493" width="14.42578125" style="63" customWidth="1"/>
    <col min="9494" max="9494" width="12.7109375" style="63" customWidth="1"/>
    <col min="9495" max="9495" width="12.140625" style="63" customWidth="1"/>
    <col min="9496" max="9496" width="9.7109375" style="63" customWidth="1"/>
    <col min="9497" max="9508" width="0" style="63" hidden="1" customWidth="1"/>
    <col min="9509" max="9509" width="5.42578125" style="63" bestFit="1" customWidth="1"/>
    <col min="9510" max="9728" width="9.140625" style="63"/>
    <col min="9729" max="9729" width="19.42578125" style="63" customWidth="1"/>
    <col min="9730" max="9730" width="4.7109375" style="63" customWidth="1"/>
    <col min="9731" max="9731" width="5.140625" style="63" customWidth="1"/>
    <col min="9732" max="9732" width="5" style="63" customWidth="1"/>
    <col min="9733" max="9733" width="3" style="63" customWidth="1"/>
    <col min="9734" max="9734" width="11" style="63" customWidth="1"/>
    <col min="9735" max="9735" width="14.140625" style="63" customWidth="1"/>
    <col min="9736" max="9736" width="11.28515625" style="63" customWidth="1"/>
    <col min="9737" max="9737" width="13.28515625" style="63" customWidth="1"/>
    <col min="9738" max="9738" width="11.7109375" style="63" customWidth="1"/>
    <col min="9739" max="9739" width="12.42578125" style="63" customWidth="1"/>
    <col min="9740" max="9740" width="13.42578125" style="63" customWidth="1"/>
    <col min="9741" max="9741" width="13.140625" style="63" customWidth="1"/>
    <col min="9742" max="9742" width="9.28515625" style="63" customWidth="1"/>
    <col min="9743" max="9743" width="9.42578125" style="63" customWidth="1"/>
    <col min="9744" max="9744" width="15" style="63" customWidth="1"/>
    <col min="9745" max="9745" width="19.7109375" style="63" customWidth="1"/>
    <col min="9746" max="9746" width="28.42578125" style="63" customWidth="1"/>
    <col min="9747" max="9747" width="15.85546875" style="63" customWidth="1"/>
    <col min="9748" max="9748" width="15" style="63" customWidth="1"/>
    <col min="9749" max="9749" width="14.42578125" style="63" customWidth="1"/>
    <col min="9750" max="9750" width="12.7109375" style="63" customWidth="1"/>
    <col min="9751" max="9751" width="12.140625" style="63" customWidth="1"/>
    <col min="9752" max="9752" width="9.7109375" style="63" customWidth="1"/>
    <col min="9753" max="9764" width="0" style="63" hidden="1" customWidth="1"/>
    <col min="9765" max="9765" width="5.42578125" style="63" bestFit="1" customWidth="1"/>
    <col min="9766" max="9984" width="9.140625" style="63"/>
    <col min="9985" max="9985" width="19.42578125" style="63" customWidth="1"/>
    <col min="9986" max="9986" width="4.7109375" style="63" customWidth="1"/>
    <col min="9987" max="9987" width="5.140625" style="63" customWidth="1"/>
    <col min="9988" max="9988" width="5" style="63" customWidth="1"/>
    <col min="9989" max="9989" width="3" style="63" customWidth="1"/>
    <col min="9990" max="9990" width="11" style="63" customWidth="1"/>
    <col min="9991" max="9991" width="14.140625" style="63" customWidth="1"/>
    <col min="9992" max="9992" width="11.28515625" style="63" customWidth="1"/>
    <col min="9993" max="9993" width="13.28515625" style="63" customWidth="1"/>
    <col min="9994" max="9994" width="11.7109375" style="63" customWidth="1"/>
    <col min="9995" max="9995" width="12.42578125" style="63" customWidth="1"/>
    <col min="9996" max="9996" width="13.42578125" style="63" customWidth="1"/>
    <col min="9997" max="9997" width="13.140625" style="63" customWidth="1"/>
    <col min="9998" max="9998" width="9.28515625" style="63" customWidth="1"/>
    <col min="9999" max="9999" width="9.42578125" style="63" customWidth="1"/>
    <col min="10000" max="10000" width="15" style="63" customWidth="1"/>
    <col min="10001" max="10001" width="19.7109375" style="63" customWidth="1"/>
    <col min="10002" max="10002" width="28.42578125" style="63" customWidth="1"/>
    <col min="10003" max="10003" width="15.85546875" style="63" customWidth="1"/>
    <col min="10004" max="10004" width="15" style="63" customWidth="1"/>
    <col min="10005" max="10005" width="14.42578125" style="63" customWidth="1"/>
    <col min="10006" max="10006" width="12.7109375" style="63" customWidth="1"/>
    <col min="10007" max="10007" width="12.140625" style="63" customWidth="1"/>
    <col min="10008" max="10008" width="9.7109375" style="63" customWidth="1"/>
    <col min="10009" max="10020" width="0" style="63" hidden="1" customWidth="1"/>
    <col min="10021" max="10021" width="5.42578125" style="63" bestFit="1" customWidth="1"/>
    <col min="10022" max="10240" width="9.140625" style="63"/>
    <col min="10241" max="10241" width="19.42578125" style="63" customWidth="1"/>
    <col min="10242" max="10242" width="4.7109375" style="63" customWidth="1"/>
    <col min="10243" max="10243" width="5.140625" style="63" customWidth="1"/>
    <col min="10244" max="10244" width="5" style="63" customWidth="1"/>
    <col min="10245" max="10245" width="3" style="63" customWidth="1"/>
    <col min="10246" max="10246" width="11" style="63" customWidth="1"/>
    <col min="10247" max="10247" width="14.140625" style="63" customWidth="1"/>
    <col min="10248" max="10248" width="11.28515625" style="63" customWidth="1"/>
    <col min="10249" max="10249" width="13.28515625" style="63" customWidth="1"/>
    <col min="10250" max="10250" width="11.7109375" style="63" customWidth="1"/>
    <col min="10251" max="10251" width="12.42578125" style="63" customWidth="1"/>
    <col min="10252" max="10252" width="13.42578125" style="63" customWidth="1"/>
    <col min="10253" max="10253" width="13.140625" style="63" customWidth="1"/>
    <col min="10254" max="10254" width="9.28515625" style="63" customWidth="1"/>
    <col min="10255" max="10255" width="9.42578125" style="63" customWidth="1"/>
    <col min="10256" max="10256" width="15" style="63" customWidth="1"/>
    <col min="10257" max="10257" width="19.7109375" style="63" customWidth="1"/>
    <col min="10258" max="10258" width="28.42578125" style="63" customWidth="1"/>
    <col min="10259" max="10259" width="15.85546875" style="63" customWidth="1"/>
    <col min="10260" max="10260" width="15" style="63" customWidth="1"/>
    <col min="10261" max="10261" width="14.42578125" style="63" customWidth="1"/>
    <col min="10262" max="10262" width="12.7109375" style="63" customWidth="1"/>
    <col min="10263" max="10263" width="12.140625" style="63" customWidth="1"/>
    <col min="10264" max="10264" width="9.7109375" style="63" customWidth="1"/>
    <col min="10265" max="10276" width="0" style="63" hidden="1" customWidth="1"/>
    <col min="10277" max="10277" width="5.42578125" style="63" bestFit="1" customWidth="1"/>
    <col min="10278" max="10496" width="9.140625" style="63"/>
    <col min="10497" max="10497" width="19.42578125" style="63" customWidth="1"/>
    <col min="10498" max="10498" width="4.7109375" style="63" customWidth="1"/>
    <col min="10499" max="10499" width="5.140625" style="63" customWidth="1"/>
    <col min="10500" max="10500" width="5" style="63" customWidth="1"/>
    <col min="10501" max="10501" width="3" style="63" customWidth="1"/>
    <col min="10502" max="10502" width="11" style="63" customWidth="1"/>
    <col min="10503" max="10503" width="14.140625" style="63" customWidth="1"/>
    <col min="10504" max="10504" width="11.28515625" style="63" customWidth="1"/>
    <col min="10505" max="10505" width="13.28515625" style="63" customWidth="1"/>
    <col min="10506" max="10506" width="11.7109375" style="63" customWidth="1"/>
    <col min="10507" max="10507" width="12.42578125" style="63" customWidth="1"/>
    <col min="10508" max="10508" width="13.42578125" style="63" customWidth="1"/>
    <col min="10509" max="10509" width="13.140625" style="63" customWidth="1"/>
    <col min="10510" max="10510" width="9.28515625" style="63" customWidth="1"/>
    <col min="10511" max="10511" width="9.42578125" style="63" customWidth="1"/>
    <col min="10512" max="10512" width="15" style="63" customWidth="1"/>
    <col min="10513" max="10513" width="19.7109375" style="63" customWidth="1"/>
    <col min="10514" max="10514" width="28.42578125" style="63" customWidth="1"/>
    <col min="10515" max="10515" width="15.85546875" style="63" customWidth="1"/>
    <col min="10516" max="10516" width="15" style="63" customWidth="1"/>
    <col min="10517" max="10517" width="14.42578125" style="63" customWidth="1"/>
    <col min="10518" max="10518" width="12.7109375" style="63" customWidth="1"/>
    <col min="10519" max="10519" width="12.140625" style="63" customWidth="1"/>
    <col min="10520" max="10520" width="9.7109375" style="63" customWidth="1"/>
    <col min="10521" max="10532" width="0" style="63" hidden="1" customWidth="1"/>
    <col min="10533" max="10533" width="5.42578125" style="63" bestFit="1" customWidth="1"/>
    <col min="10534" max="10752" width="9.140625" style="63"/>
    <col min="10753" max="10753" width="19.42578125" style="63" customWidth="1"/>
    <col min="10754" max="10754" width="4.7109375" style="63" customWidth="1"/>
    <col min="10755" max="10755" width="5.140625" style="63" customWidth="1"/>
    <col min="10756" max="10756" width="5" style="63" customWidth="1"/>
    <col min="10757" max="10757" width="3" style="63" customWidth="1"/>
    <col min="10758" max="10758" width="11" style="63" customWidth="1"/>
    <col min="10759" max="10759" width="14.140625" style="63" customWidth="1"/>
    <col min="10760" max="10760" width="11.28515625" style="63" customWidth="1"/>
    <col min="10761" max="10761" width="13.28515625" style="63" customWidth="1"/>
    <col min="10762" max="10762" width="11.7109375" style="63" customWidth="1"/>
    <col min="10763" max="10763" width="12.42578125" style="63" customWidth="1"/>
    <col min="10764" max="10764" width="13.42578125" style="63" customWidth="1"/>
    <col min="10765" max="10765" width="13.140625" style="63" customWidth="1"/>
    <col min="10766" max="10766" width="9.28515625" style="63" customWidth="1"/>
    <col min="10767" max="10767" width="9.42578125" style="63" customWidth="1"/>
    <col min="10768" max="10768" width="15" style="63" customWidth="1"/>
    <col min="10769" max="10769" width="19.7109375" style="63" customWidth="1"/>
    <col min="10770" max="10770" width="28.42578125" style="63" customWidth="1"/>
    <col min="10771" max="10771" width="15.85546875" style="63" customWidth="1"/>
    <col min="10772" max="10772" width="15" style="63" customWidth="1"/>
    <col min="10773" max="10773" width="14.42578125" style="63" customWidth="1"/>
    <col min="10774" max="10774" width="12.7109375" style="63" customWidth="1"/>
    <col min="10775" max="10775" width="12.140625" style="63" customWidth="1"/>
    <col min="10776" max="10776" width="9.7109375" style="63" customWidth="1"/>
    <col min="10777" max="10788" width="0" style="63" hidden="1" customWidth="1"/>
    <col min="10789" max="10789" width="5.42578125" style="63" bestFit="1" customWidth="1"/>
    <col min="10790" max="11008" width="9.140625" style="63"/>
    <col min="11009" max="11009" width="19.42578125" style="63" customWidth="1"/>
    <col min="11010" max="11010" width="4.7109375" style="63" customWidth="1"/>
    <col min="11011" max="11011" width="5.140625" style="63" customWidth="1"/>
    <col min="11012" max="11012" width="5" style="63" customWidth="1"/>
    <col min="11013" max="11013" width="3" style="63" customWidth="1"/>
    <col min="11014" max="11014" width="11" style="63" customWidth="1"/>
    <col min="11015" max="11015" width="14.140625" style="63" customWidth="1"/>
    <col min="11016" max="11016" width="11.28515625" style="63" customWidth="1"/>
    <col min="11017" max="11017" width="13.28515625" style="63" customWidth="1"/>
    <col min="11018" max="11018" width="11.7109375" style="63" customWidth="1"/>
    <col min="11019" max="11019" width="12.42578125" style="63" customWidth="1"/>
    <col min="11020" max="11020" width="13.42578125" style="63" customWidth="1"/>
    <col min="11021" max="11021" width="13.140625" style="63" customWidth="1"/>
    <col min="11022" max="11022" width="9.28515625" style="63" customWidth="1"/>
    <col min="11023" max="11023" width="9.42578125" style="63" customWidth="1"/>
    <col min="11024" max="11024" width="15" style="63" customWidth="1"/>
    <col min="11025" max="11025" width="19.7109375" style="63" customWidth="1"/>
    <col min="11026" max="11026" width="28.42578125" style="63" customWidth="1"/>
    <col min="11027" max="11027" width="15.85546875" style="63" customWidth="1"/>
    <col min="11028" max="11028" width="15" style="63" customWidth="1"/>
    <col min="11029" max="11029" width="14.42578125" style="63" customWidth="1"/>
    <col min="11030" max="11030" width="12.7109375" style="63" customWidth="1"/>
    <col min="11031" max="11031" width="12.140625" style="63" customWidth="1"/>
    <col min="11032" max="11032" width="9.7109375" style="63" customWidth="1"/>
    <col min="11033" max="11044" width="0" style="63" hidden="1" customWidth="1"/>
    <col min="11045" max="11045" width="5.42578125" style="63" bestFit="1" customWidth="1"/>
    <col min="11046" max="11264" width="9.140625" style="63"/>
    <col min="11265" max="11265" width="19.42578125" style="63" customWidth="1"/>
    <col min="11266" max="11266" width="4.7109375" style="63" customWidth="1"/>
    <col min="11267" max="11267" width="5.140625" style="63" customWidth="1"/>
    <col min="11268" max="11268" width="5" style="63" customWidth="1"/>
    <col min="11269" max="11269" width="3" style="63" customWidth="1"/>
    <col min="11270" max="11270" width="11" style="63" customWidth="1"/>
    <col min="11271" max="11271" width="14.140625" style="63" customWidth="1"/>
    <col min="11272" max="11272" width="11.28515625" style="63" customWidth="1"/>
    <col min="11273" max="11273" width="13.28515625" style="63" customWidth="1"/>
    <col min="11274" max="11274" width="11.7109375" style="63" customWidth="1"/>
    <col min="11275" max="11275" width="12.42578125" style="63" customWidth="1"/>
    <col min="11276" max="11276" width="13.42578125" style="63" customWidth="1"/>
    <col min="11277" max="11277" width="13.140625" style="63" customWidth="1"/>
    <col min="11278" max="11278" width="9.28515625" style="63" customWidth="1"/>
    <col min="11279" max="11279" width="9.42578125" style="63" customWidth="1"/>
    <col min="11280" max="11280" width="15" style="63" customWidth="1"/>
    <col min="11281" max="11281" width="19.7109375" style="63" customWidth="1"/>
    <col min="11282" max="11282" width="28.42578125" style="63" customWidth="1"/>
    <col min="11283" max="11283" width="15.85546875" style="63" customWidth="1"/>
    <col min="11284" max="11284" width="15" style="63" customWidth="1"/>
    <col min="11285" max="11285" width="14.42578125" style="63" customWidth="1"/>
    <col min="11286" max="11286" width="12.7109375" style="63" customWidth="1"/>
    <col min="11287" max="11287" width="12.140625" style="63" customWidth="1"/>
    <col min="11288" max="11288" width="9.7109375" style="63" customWidth="1"/>
    <col min="11289" max="11300" width="0" style="63" hidden="1" customWidth="1"/>
    <col min="11301" max="11301" width="5.42578125" style="63" bestFit="1" customWidth="1"/>
    <col min="11302" max="11520" width="9.140625" style="63"/>
    <col min="11521" max="11521" width="19.42578125" style="63" customWidth="1"/>
    <col min="11522" max="11522" width="4.7109375" style="63" customWidth="1"/>
    <col min="11523" max="11523" width="5.140625" style="63" customWidth="1"/>
    <col min="11524" max="11524" width="5" style="63" customWidth="1"/>
    <col min="11525" max="11525" width="3" style="63" customWidth="1"/>
    <col min="11526" max="11526" width="11" style="63" customWidth="1"/>
    <col min="11527" max="11527" width="14.140625" style="63" customWidth="1"/>
    <col min="11528" max="11528" width="11.28515625" style="63" customWidth="1"/>
    <col min="11529" max="11529" width="13.28515625" style="63" customWidth="1"/>
    <col min="11530" max="11530" width="11.7109375" style="63" customWidth="1"/>
    <col min="11531" max="11531" width="12.42578125" style="63" customWidth="1"/>
    <col min="11532" max="11532" width="13.42578125" style="63" customWidth="1"/>
    <col min="11533" max="11533" width="13.140625" style="63" customWidth="1"/>
    <col min="11534" max="11534" width="9.28515625" style="63" customWidth="1"/>
    <col min="11535" max="11535" width="9.42578125" style="63" customWidth="1"/>
    <col min="11536" max="11536" width="15" style="63" customWidth="1"/>
    <col min="11537" max="11537" width="19.7109375" style="63" customWidth="1"/>
    <col min="11538" max="11538" width="28.42578125" style="63" customWidth="1"/>
    <col min="11539" max="11539" width="15.85546875" style="63" customWidth="1"/>
    <col min="11540" max="11540" width="15" style="63" customWidth="1"/>
    <col min="11541" max="11541" width="14.42578125" style="63" customWidth="1"/>
    <col min="11542" max="11542" width="12.7109375" style="63" customWidth="1"/>
    <col min="11543" max="11543" width="12.140625" style="63" customWidth="1"/>
    <col min="11544" max="11544" width="9.7109375" style="63" customWidth="1"/>
    <col min="11545" max="11556" width="0" style="63" hidden="1" customWidth="1"/>
    <col min="11557" max="11557" width="5.42578125" style="63" bestFit="1" customWidth="1"/>
    <col min="11558" max="11776" width="9.140625" style="63"/>
    <col min="11777" max="11777" width="19.42578125" style="63" customWidth="1"/>
    <col min="11778" max="11778" width="4.7109375" style="63" customWidth="1"/>
    <col min="11779" max="11779" width="5.140625" style="63" customWidth="1"/>
    <col min="11780" max="11780" width="5" style="63" customWidth="1"/>
    <col min="11781" max="11781" width="3" style="63" customWidth="1"/>
    <col min="11782" max="11782" width="11" style="63" customWidth="1"/>
    <col min="11783" max="11783" width="14.140625" style="63" customWidth="1"/>
    <col min="11784" max="11784" width="11.28515625" style="63" customWidth="1"/>
    <col min="11785" max="11785" width="13.28515625" style="63" customWidth="1"/>
    <col min="11786" max="11786" width="11.7109375" style="63" customWidth="1"/>
    <col min="11787" max="11787" width="12.42578125" style="63" customWidth="1"/>
    <col min="11788" max="11788" width="13.42578125" style="63" customWidth="1"/>
    <col min="11789" max="11789" width="13.140625" style="63" customWidth="1"/>
    <col min="11790" max="11790" width="9.28515625" style="63" customWidth="1"/>
    <col min="11791" max="11791" width="9.42578125" style="63" customWidth="1"/>
    <col min="11792" max="11792" width="15" style="63" customWidth="1"/>
    <col min="11793" max="11793" width="19.7109375" style="63" customWidth="1"/>
    <col min="11794" max="11794" width="28.42578125" style="63" customWidth="1"/>
    <col min="11795" max="11795" width="15.85546875" style="63" customWidth="1"/>
    <col min="11796" max="11796" width="15" style="63" customWidth="1"/>
    <col min="11797" max="11797" width="14.42578125" style="63" customWidth="1"/>
    <col min="11798" max="11798" width="12.7109375" style="63" customWidth="1"/>
    <col min="11799" max="11799" width="12.140625" style="63" customWidth="1"/>
    <col min="11800" max="11800" width="9.7109375" style="63" customWidth="1"/>
    <col min="11801" max="11812" width="0" style="63" hidden="1" customWidth="1"/>
    <col min="11813" max="11813" width="5.42578125" style="63" bestFit="1" customWidth="1"/>
    <col min="11814" max="12032" width="9.140625" style="63"/>
    <col min="12033" max="12033" width="19.42578125" style="63" customWidth="1"/>
    <col min="12034" max="12034" width="4.7109375" style="63" customWidth="1"/>
    <col min="12035" max="12035" width="5.140625" style="63" customWidth="1"/>
    <col min="12036" max="12036" width="5" style="63" customWidth="1"/>
    <col min="12037" max="12037" width="3" style="63" customWidth="1"/>
    <col min="12038" max="12038" width="11" style="63" customWidth="1"/>
    <col min="12039" max="12039" width="14.140625" style="63" customWidth="1"/>
    <col min="12040" max="12040" width="11.28515625" style="63" customWidth="1"/>
    <col min="12041" max="12041" width="13.28515625" style="63" customWidth="1"/>
    <col min="12042" max="12042" width="11.7109375" style="63" customWidth="1"/>
    <col min="12043" max="12043" width="12.42578125" style="63" customWidth="1"/>
    <col min="12044" max="12044" width="13.42578125" style="63" customWidth="1"/>
    <col min="12045" max="12045" width="13.140625" style="63" customWidth="1"/>
    <col min="12046" max="12046" width="9.28515625" style="63" customWidth="1"/>
    <col min="12047" max="12047" width="9.42578125" style="63" customWidth="1"/>
    <col min="12048" max="12048" width="15" style="63" customWidth="1"/>
    <col min="12049" max="12049" width="19.7109375" style="63" customWidth="1"/>
    <col min="12050" max="12050" width="28.42578125" style="63" customWidth="1"/>
    <col min="12051" max="12051" width="15.85546875" style="63" customWidth="1"/>
    <col min="12052" max="12052" width="15" style="63" customWidth="1"/>
    <col min="12053" max="12053" width="14.42578125" style="63" customWidth="1"/>
    <col min="12054" max="12054" width="12.7109375" style="63" customWidth="1"/>
    <col min="12055" max="12055" width="12.140625" style="63" customWidth="1"/>
    <col min="12056" max="12056" width="9.7109375" style="63" customWidth="1"/>
    <col min="12057" max="12068" width="0" style="63" hidden="1" customWidth="1"/>
    <col min="12069" max="12069" width="5.42578125" style="63" bestFit="1" customWidth="1"/>
    <col min="12070" max="12288" width="9.140625" style="63"/>
    <col min="12289" max="12289" width="19.42578125" style="63" customWidth="1"/>
    <col min="12290" max="12290" width="4.7109375" style="63" customWidth="1"/>
    <col min="12291" max="12291" width="5.140625" style="63" customWidth="1"/>
    <col min="12292" max="12292" width="5" style="63" customWidth="1"/>
    <col min="12293" max="12293" width="3" style="63" customWidth="1"/>
    <col min="12294" max="12294" width="11" style="63" customWidth="1"/>
    <col min="12295" max="12295" width="14.140625" style="63" customWidth="1"/>
    <col min="12296" max="12296" width="11.28515625" style="63" customWidth="1"/>
    <col min="12297" max="12297" width="13.28515625" style="63" customWidth="1"/>
    <col min="12298" max="12298" width="11.7109375" style="63" customWidth="1"/>
    <col min="12299" max="12299" width="12.42578125" style="63" customWidth="1"/>
    <col min="12300" max="12300" width="13.42578125" style="63" customWidth="1"/>
    <col min="12301" max="12301" width="13.140625" style="63" customWidth="1"/>
    <col min="12302" max="12302" width="9.28515625" style="63" customWidth="1"/>
    <col min="12303" max="12303" width="9.42578125" style="63" customWidth="1"/>
    <col min="12304" max="12304" width="15" style="63" customWidth="1"/>
    <col min="12305" max="12305" width="19.7109375" style="63" customWidth="1"/>
    <col min="12306" max="12306" width="28.42578125" style="63" customWidth="1"/>
    <col min="12307" max="12307" width="15.85546875" style="63" customWidth="1"/>
    <col min="12308" max="12308" width="15" style="63" customWidth="1"/>
    <col min="12309" max="12309" width="14.42578125" style="63" customWidth="1"/>
    <col min="12310" max="12310" width="12.7109375" style="63" customWidth="1"/>
    <col min="12311" max="12311" width="12.140625" style="63" customWidth="1"/>
    <col min="12312" max="12312" width="9.7109375" style="63" customWidth="1"/>
    <col min="12313" max="12324" width="0" style="63" hidden="1" customWidth="1"/>
    <col min="12325" max="12325" width="5.42578125" style="63" bestFit="1" customWidth="1"/>
    <col min="12326" max="12544" width="9.140625" style="63"/>
    <col min="12545" max="12545" width="19.42578125" style="63" customWidth="1"/>
    <col min="12546" max="12546" width="4.7109375" style="63" customWidth="1"/>
    <col min="12547" max="12547" width="5.140625" style="63" customWidth="1"/>
    <col min="12548" max="12548" width="5" style="63" customWidth="1"/>
    <col min="12549" max="12549" width="3" style="63" customWidth="1"/>
    <col min="12550" max="12550" width="11" style="63" customWidth="1"/>
    <col min="12551" max="12551" width="14.140625" style="63" customWidth="1"/>
    <col min="12552" max="12552" width="11.28515625" style="63" customWidth="1"/>
    <col min="12553" max="12553" width="13.28515625" style="63" customWidth="1"/>
    <col min="12554" max="12554" width="11.7109375" style="63" customWidth="1"/>
    <col min="12555" max="12555" width="12.42578125" style="63" customWidth="1"/>
    <col min="12556" max="12556" width="13.42578125" style="63" customWidth="1"/>
    <col min="12557" max="12557" width="13.140625" style="63" customWidth="1"/>
    <col min="12558" max="12558" width="9.28515625" style="63" customWidth="1"/>
    <col min="12559" max="12559" width="9.42578125" style="63" customWidth="1"/>
    <col min="12560" max="12560" width="15" style="63" customWidth="1"/>
    <col min="12561" max="12561" width="19.7109375" style="63" customWidth="1"/>
    <col min="12562" max="12562" width="28.42578125" style="63" customWidth="1"/>
    <col min="12563" max="12563" width="15.85546875" style="63" customWidth="1"/>
    <col min="12564" max="12564" width="15" style="63" customWidth="1"/>
    <col min="12565" max="12565" width="14.42578125" style="63" customWidth="1"/>
    <col min="12566" max="12566" width="12.7109375" style="63" customWidth="1"/>
    <col min="12567" max="12567" width="12.140625" style="63" customWidth="1"/>
    <col min="12568" max="12568" width="9.7109375" style="63" customWidth="1"/>
    <col min="12569" max="12580" width="0" style="63" hidden="1" customWidth="1"/>
    <col min="12581" max="12581" width="5.42578125" style="63" bestFit="1" customWidth="1"/>
    <col min="12582" max="12800" width="9.140625" style="63"/>
    <col min="12801" max="12801" width="19.42578125" style="63" customWidth="1"/>
    <col min="12802" max="12802" width="4.7109375" style="63" customWidth="1"/>
    <col min="12803" max="12803" width="5.140625" style="63" customWidth="1"/>
    <col min="12804" max="12804" width="5" style="63" customWidth="1"/>
    <col min="12805" max="12805" width="3" style="63" customWidth="1"/>
    <col min="12806" max="12806" width="11" style="63" customWidth="1"/>
    <col min="12807" max="12807" width="14.140625" style="63" customWidth="1"/>
    <col min="12808" max="12808" width="11.28515625" style="63" customWidth="1"/>
    <col min="12809" max="12809" width="13.28515625" style="63" customWidth="1"/>
    <col min="12810" max="12810" width="11.7109375" style="63" customWidth="1"/>
    <col min="12811" max="12811" width="12.42578125" style="63" customWidth="1"/>
    <col min="12812" max="12812" width="13.42578125" style="63" customWidth="1"/>
    <col min="12813" max="12813" width="13.140625" style="63" customWidth="1"/>
    <col min="12814" max="12814" width="9.28515625" style="63" customWidth="1"/>
    <col min="12815" max="12815" width="9.42578125" style="63" customWidth="1"/>
    <col min="12816" max="12816" width="15" style="63" customWidth="1"/>
    <col min="12817" max="12817" width="19.7109375" style="63" customWidth="1"/>
    <col min="12818" max="12818" width="28.42578125" style="63" customWidth="1"/>
    <col min="12819" max="12819" width="15.85546875" style="63" customWidth="1"/>
    <col min="12820" max="12820" width="15" style="63" customWidth="1"/>
    <col min="12821" max="12821" width="14.42578125" style="63" customWidth="1"/>
    <col min="12822" max="12822" width="12.7109375" style="63" customWidth="1"/>
    <col min="12823" max="12823" width="12.140625" style="63" customWidth="1"/>
    <col min="12824" max="12824" width="9.7109375" style="63" customWidth="1"/>
    <col min="12825" max="12836" width="0" style="63" hidden="1" customWidth="1"/>
    <col min="12837" max="12837" width="5.42578125" style="63" bestFit="1" customWidth="1"/>
    <col min="12838" max="13056" width="9.140625" style="63"/>
    <col min="13057" max="13057" width="19.42578125" style="63" customWidth="1"/>
    <col min="13058" max="13058" width="4.7109375" style="63" customWidth="1"/>
    <col min="13059" max="13059" width="5.140625" style="63" customWidth="1"/>
    <col min="13060" max="13060" width="5" style="63" customWidth="1"/>
    <col min="13061" max="13061" width="3" style="63" customWidth="1"/>
    <col min="13062" max="13062" width="11" style="63" customWidth="1"/>
    <col min="13063" max="13063" width="14.140625" style="63" customWidth="1"/>
    <col min="13064" max="13064" width="11.28515625" style="63" customWidth="1"/>
    <col min="13065" max="13065" width="13.28515625" style="63" customWidth="1"/>
    <col min="13066" max="13066" width="11.7109375" style="63" customWidth="1"/>
    <col min="13067" max="13067" width="12.42578125" style="63" customWidth="1"/>
    <col min="13068" max="13068" width="13.42578125" style="63" customWidth="1"/>
    <col min="13069" max="13069" width="13.140625" style="63" customWidth="1"/>
    <col min="13070" max="13070" width="9.28515625" style="63" customWidth="1"/>
    <col min="13071" max="13071" width="9.42578125" style="63" customWidth="1"/>
    <col min="13072" max="13072" width="15" style="63" customWidth="1"/>
    <col min="13073" max="13073" width="19.7109375" style="63" customWidth="1"/>
    <col min="13074" max="13074" width="28.42578125" style="63" customWidth="1"/>
    <col min="13075" max="13075" width="15.85546875" style="63" customWidth="1"/>
    <col min="13076" max="13076" width="15" style="63" customWidth="1"/>
    <col min="13077" max="13077" width="14.42578125" style="63" customWidth="1"/>
    <col min="13078" max="13078" width="12.7109375" style="63" customWidth="1"/>
    <col min="13079" max="13079" width="12.140625" style="63" customWidth="1"/>
    <col min="13080" max="13080" width="9.7109375" style="63" customWidth="1"/>
    <col min="13081" max="13092" width="0" style="63" hidden="1" customWidth="1"/>
    <col min="13093" max="13093" width="5.42578125" style="63" bestFit="1" customWidth="1"/>
    <col min="13094" max="13312" width="9.140625" style="63"/>
    <col min="13313" max="13313" width="19.42578125" style="63" customWidth="1"/>
    <col min="13314" max="13314" width="4.7109375" style="63" customWidth="1"/>
    <col min="13315" max="13315" width="5.140625" style="63" customWidth="1"/>
    <col min="13316" max="13316" width="5" style="63" customWidth="1"/>
    <col min="13317" max="13317" width="3" style="63" customWidth="1"/>
    <col min="13318" max="13318" width="11" style="63" customWidth="1"/>
    <col min="13319" max="13319" width="14.140625" style="63" customWidth="1"/>
    <col min="13320" max="13320" width="11.28515625" style="63" customWidth="1"/>
    <col min="13321" max="13321" width="13.28515625" style="63" customWidth="1"/>
    <col min="13322" max="13322" width="11.7109375" style="63" customWidth="1"/>
    <col min="13323" max="13323" width="12.42578125" style="63" customWidth="1"/>
    <col min="13324" max="13324" width="13.42578125" style="63" customWidth="1"/>
    <col min="13325" max="13325" width="13.140625" style="63" customWidth="1"/>
    <col min="13326" max="13326" width="9.28515625" style="63" customWidth="1"/>
    <col min="13327" max="13327" width="9.42578125" style="63" customWidth="1"/>
    <col min="13328" max="13328" width="15" style="63" customWidth="1"/>
    <col min="13329" max="13329" width="19.7109375" style="63" customWidth="1"/>
    <col min="13330" max="13330" width="28.42578125" style="63" customWidth="1"/>
    <col min="13331" max="13331" width="15.85546875" style="63" customWidth="1"/>
    <col min="13332" max="13332" width="15" style="63" customWidth="1"/>
    <col min="13333" max="13333" width="14.42578125" style="63" customWidth="1"/>
    <col min="13334" max="13334" width="12.7109375" style="63" customWidth="1"/>
    <col min="13335" max="13335" width="12.140625" style="63" customWidth="1"/>
    <col min="13336" max="13336" width="9.7109375" style="63" customWidth="1"/>
    <col min="13337" max="13348" width="0" style="63" hidden="1" customWidth="1"/>
    <col min="13349" max="13349" width="5.42578125" style="63" bestFit="1" customWidth="1"/>
    <col min="13350" max="13568" width="9.140625" style="63"/>
    <col min="13569" max="13569" width="19.42578125" style="63" customWidth="1"/>
    <col min="13570" max="13570" width="4.7109375" style="63" customWidth="1"/>
    <col min="13571" max="13571" width="5.140625" style="63" customWidth="1"/>
    <col min="13572" max="13572" width="5" style="63" customWidth="1"/>
    <col min="13573" max="13573" width="3" style="63" customWidth="1"/>
    <col min="13574" max="13574" width="11" style="63" customWidth="1"/>
    <col min="13575" max="13575" width="14.140625" style="63" customWidth="1"/>
    <col min="13576" max="13576" width="11.28515625" style="63" customWidth="1"/>
    <col min="13577" max="13577" width="13.28515625" style="63" customWidth="1"/>
    <col min="13578" max="13578" width="11.7109375" style="63" customWidth="1"/>
    <col min="13579" max="13579" width="12.42578125" style="63" customWidth="1"/>
    <col min="13580" max="13580" width="13.42578125" style="63" customWidth="1"/>
    <col min="13581" max="13581" width="13.140625" style="63" customWidth="1"/>
    <col min="13582" max="13582" width="9.28515625" style="63" customWidth="1"/>
    <col min="13583" max="13583" width="9.42578125" style="63" customWidth="1"/>
    <col min="13584" max="13584" width="15" style="63" customWidth="1"/>
    <col min="13585" max="13585" width="19.7109375" style="63" customWidth="1"/>
    <col min="13586" max="13586" width="28.42578125" style="63" customWidth="1"/>
    <col min="13587" max="13587" width="15.85546875" style="63" customWidth="1"/>
    <col min="13588" max="13588" width="15" style="63" customWidth="1"/>
    <col min="13589" max="13589" width="14.42578125" style="63" customWidth="1"/>
    <col min="13590" max="13590" width="12.7109375" style="63" customWidth="1"/>
    <col min="13591" max="13591" width="12.140625" style="63" customWidth="1"/>
    <col min="13592" max="13592" width="9.7109375" style="63" customWidth="1"/>
    <col min="13593" max="13604" width="0" style="63" hidden="1" customWidth="1"/>
    <col min="13605" max="13605" width="5.42578125" style="63" bestFit="1" customWidth="1"/>
    <col min="13606" max="13824" width="9.140625" style="63"/>
    <col min="13825" max="13825" width="19.42578125" style="63" customWidth="1"/>
    <col min="13826" max="13826" width="4.7109375" style="63" customWidth="1"/>
    <col min="13827" max="13827" width="5.140625" style="63" customWidth="1"/>
    <col min="13828" max="13828" width="5" style="63" customWidth="1"/>
    <col min="13829" max="13829" width="3" style="63" customWidth="1"/>
    <col min="13830" max="13830" width="11" style="63" customWidth="1"/>
    <col min="13831" max="13831" width="14.140625" style="63" customWidth="1"/>
    <col min="13832" max="13832" width="11.28515625" style="63" customWidth="1"/>
    <col min="13833" max="13833" width="13.28515625" style="63" customWidth="1"/>
    <col min="13834" max="13834" width="11.7109375" style="63" customWidth="1"/>
    <col min="13835" max="13835" width="12.42578125" style="63" customWidth="1"/>
    <col min="13836" max="13836" width="13.42578125" style="63" customWidth="1"/>
    <col min="13837" max="13837" width="13.140625" style="63" customWidth="1"/>
    <col min="13838" max="13838" width="9.28515625" style="63" customWidth="1"/>
    <col min="13839" max="13839" width="9.42578125" style="63" customWidth="1"/>
    <col min="13840" max="13840" width="15" style="63" customWidth="1"/>
    <col min="13841" max="13841" width="19.7109375" style="63" customWidth="1"/>
    <col min="13842" max="13842" width="28.42578125" style="63" customWidth="1"/>
    <col min="13843" max="13843" width="15.85546875" style="63" customWidth="1"/>
    <col min="13844" max="13844" width="15" style="63" customWidth="1"/>
    <col min="13845" max="13845" width="14.42578125" style="63" customWidth="1"/>
    <col min="13846" max="13846" width="12.7109375" style="63" customWidth="1"/>
    <col min="13847" max="13847" width="12.140625" style="63" customWidth="1"/>
    <col min="13848" max="13848" width="9.7109375" style="63" customWidth="1"/>
    <col min="13849" max="13860" width="0" style="63" hidden="1" customWidth="1"/>
    <col min="13861" max="13861" width="5.42578125" style="63" bestFit="1" customWidth="1"/>
    <col min="13862" max="14080" width="9.140625" style="63"/>
    <col min="14081" max="14081" width="19.42578125" style="63" customWidth="1"/>
    <col min="14082" max="14082" width="4.7109375" style="63" customWidth="1"/>
    <col min="14083" max="14083" width="5.140625" style="63" customWidth="1"/>
    <col min="14084" max="14084" width="5" style="63" customWidth="1"/>
    <col min="14085" max="14085" width="3" style="63" customWidth="1"/>
    <col min="14086" max="14086" width="11" style="63" customWidth="1"/>
    <col min="14087" max="14087" width="14.140625" style="63" customWidth="1"/>
    <col min="14088" max="14088" width="11.28515625" style="63" customWidth="1"/>
    <col min="14089" max="14089" width="13.28515625" style="63" customWidth="1"/>
    <col min="14090" max="14090" width="11.7109375" style="63" customWidth="1"/>
    <col min="14091" max="14091" width="12.42578125" style="63" customWidth="1"/>
    <col min="14092" max="14092" width="13.42578125" style="63" customWidth="1"/>
    <col min="14093" max="14093" width="13.140625" style="63" customWidth="1"/>
    <col min="14094" max="14094" width="9.28515625" style="63" customWidth="1"/>
    <col min="14095" max="14095" width="9.42578125" style="63" customWidth="1"/>
    <col min="14096" max="14096" width="15" style="63" customWidth="1"/>
    <col min="14097" max="14097" width="19.7109375" style="63" customWidth="1"/>
    <col min="14098" max="14098" width="28.42578125" style="63" customWidth="1"/>
    <col min="14099" max="14099" width="15.85546875" style="63" customWidth="1"/>
    <col min="14100" max="14100" width="15" style="63" customWidth="1"/>
    <col min="14101" max="14101" width="14.42578125" style="63" customWidth="1"/>
    <col min="14102" max="14102" width="12.7109375" style="63" customWidth="1"/>
    <col min="14103" max="14103" width="12.140625" style="63" customWidth="1"/>
    <col min="14104" max="14104" width="9.7109375" style="63" customWidth="1"/>
    <col min="14105" max="14116" width="0" style="63" hidden="1" customWidth="1"/>
    <col min="14117" max="14117" width="5.42578125" style="63" bestFit="1" customWidth="1"/>
    <col min="14118" max="14336" width="9.140625" style="63"/>
    <col min="14337" max="14337" width="19.42578125" style="63" customWidth="1"/>
    <col min="14338" max="14338" width="4.7109375" style="63" customWidth="1"/>
    <col min="14339" max="14339" width="5.140625" style="63" customWidth="1"/>
    <col min="14340" max="14340" width="5" style="63" customWidth="1"/>
    <col min="14341" max="14341" width="3" style="63" customWidth="1"/>
    <col min="14342" max="14342" width="11" style="63" customWidth="1"/>
    <col min="14343" max="14343" width="14.140625" style="63" customWidth="1"/>
    <col min="14344" max="14344" width="11.28515625" style="63" customWidth="1"/>
    <col min="14345" max="14345" width="13.28515625" style="63" customWidth="1"/>
    <col min="14346" max="14346" width="11.7109375" style="63" customWidth="1"/>
    <col min="14347" max="14347" width="12.42578125" style="63" customWidth="1"/>
    <col min="14348" max="14348" width="13.42578125" style="63" customWidth="1"/>
    <col min="14349" max="14349" width="13.140625" style="63" customWidth="1"/>
    <col min="14350" max="14350" width="9.28515625" style="63" customWidth="1"/>
    <col min="14351" max="14351" width="9.42578125" style="63" customWidth="1"/>
    <col min="14352" max="14352" width="15" style="63" customWidth="1"/>
    <col min="14353" max="14353" width="19.7109375" style="63" customWidth="1"/>
    <col min="14354" max="14354" width="28.42578125" style="63" customWidth="1"/>
    <col min="14355" max="14355" width="15.85546875" style="63" customWidth="1"/>
    <col min="14356" max="14356" width="15" style="63" customWidth="1"/>
    <col min="14357" max="14357" width="14.42578125" style="63" customWidth="1"/>
    <col min="14358" max="14358" width="12.7109375" style="63" customWidth="1"/>
    <col min="14359" max="14359" width="12.140625" style="63" customWidth="1"/>
    <col min="14360" max="14360" width="9.7109375" style="63" customWidth="1"/>
    <col min="14361" max="14372" width="0" style="63" hidden="1" customWidth="1"/>
    <col min="14373" max="14373" width="5.42578125" style="63" bestFit="1" customWidth="1"/>
    <col min="14374" max="14592" width="9.140625" style="63"/>
    <col min="14593" max="14593" width="19.42578125" style="63" customWidth="1"/>
    <col min="14594" max="14594" width="4.7109375" style="63" customWidth="1"/>
    <col min="14595" max="14595" width="5.140625" style="63" customWidth="1"/>
    <col min="14596" max="14596" width="5" style="63" customWidth="1"/>
    <col min="14597" max="14597" width="3" style="63" customWidth="1"/>
    <col min="14598" max="14598" width="11" style="63" customWidth="1"/>
    <col min="14599" max="14599" width="14.140625" style="63" customWidth="1"/>
    <col min="14600" max="14600" width="11.28515625" style="63" customWidth="1"/>
    <col min="14601" max="14601" width="13.28515625" style="63" customWidth="1"/>
    <col min="14602" max="14602" width="11.7109375" style="63" customWidth="1"/>
    <col min="14603" max="14603" width="12.42578125" style="63" customWidth="1"/>
    <col min="14604" max="14604" width="13.42578125" style="63" customWidth="1"/>
    <col min="14605" max="14605" width="13.140625" style="63" customWidth="1"/>
    <col min="14606" max="14606" width="9.28515625" style="63" customWidth="1"/>
    <col min="14607" max="14607" width="9.42578125" style="63" customWidth="1"/>
    <col min="14608" max="14608" width="15" style="63" customWidth="1"/>
    <col min="14609" max="14609" width="19.7109375" style="63" customWidth="1"/>
    <col min="14610" max="14610" width="28.42578125" style="63" customWidth="1"/>
    <col min="14611" max="14611" width="15.85546875" style="63" customWidth="1"/>
    <col min="14612" max="14612" width="15" style="63" customWidth="1"/>
    <col min="14613" max="14613" width="14.42578125" style="63" customWidth="1"/>
    <col min="14614" max="14614" width="12.7109375" style="63" customWidth="1"/>
    <col min="14615" max="14615" width="12.140625" style="63" customWidth="1"/>
    <col min="14616" max="14616" width="9.7109375" style="63" customWidth="1"/>
    <col min="14617" max="14628" width="0" style="63" hidden="1" customWidth="1"/>
    <col min="14629" max="14629" width="5.42578125" style="63" bestFit="1" customWidth="1"/>
    <col min="14630" max="14848" width="9.140625" style="63"/>
    <col min="14849" max="14849" width="19.42578125" style="63" customWidth="1"/>
    <col min="14850" max="14850" width="4.7109375" style="63" customWidth="1"/>
    <col min="14851" max="14851" width="5.140625" style="63" customWidth="1"/>
    <col min="14852" max="14852" width="5" style="63" customWidth="1"/>
    <col min="14853" max="14853" width="3" style="63" customWidth="1"/>
    <col min="14854" max="14854" width="11" style="63" customWidth="1"/>
    <col min="14855" max="14855" width="14.140625" style="63" customWidth="1"/>
    <col min="14856" max="14856" width="11.28515625" style="63" customWidth="1"/>
    <col min="14857" max="14857" width="13.28515625" style="63" customWidth="1"/>
    <col min="14858" max="14858" width="11.7109375" style="63" customWidth="1"/>
    <col min="14859" max="14859" width="12.42578125" style="63" customWidth="1"/>
    <col min="14860" max="14860" width="13.42578125" style="63" customWidth="1"/>
    <col min="14861" max="14861" width="13.140625" style="63" customWidth="1"/>
    <col min="14862" max="14862" width="9.28515625" style="63" customWidth="1"/>
    <col min="14863" max="14863" width="9.42578125" style="63" customWidth="1"/>
    <col min="14864" max="14864" width="15" style="63" customWidth="1"/>
    <col min="14865" max="14865" width="19.7109375" style="63" customWidth="1"/>
    <col min="14866" max="14866" width="28.42578125" style="63" customWidth="1"/>
    <col min="14867" max="14867" width="15.85546875" style="63" customWidth="1"/>
    <col min="14868" max="14868" width="15" style="63" customWidth="1"/>
    <col min="14869" max="14869" width="14.42578125" style="63" customWidth="1"/>
    <col min="14870" max="14870" width="12.7109375" style="63" customWidth="1"/>
    <col min="14871" max="14871" width="12.140625" style="63" customWidth="1"/>
    <col min="14872" max="14872" width="9.7109375" style="63" customWidth="1"/>
    <col min="14873" max="14884" width="0" style="63" hidden="1" customWidth="1"/>
    <col min="14885" max="14885" width="5.42578125" style="63" bestFit="1" customWidth="1"/>
    <col min="14886" max="15104" width="9.140625" style="63"/>
    <col min="15105" max="15105" width="19.42578125" style="63" customWidth="1"/>
    <col min="15106" max="15106" width="4.7109375" style="63" customWidth="1"/>
    <col min="15107" max="15107" width="5.140625" style="63" customWidth="1"/>
    <col min="15108" max="15108" width="5" style="63" customWidth="1"/>
    <col min="15109" max="15109" width="3" style="63" customWidth="1"/>
    <col min="15110" max="15110" width="11" style="63" customWidth="1"/>
    <col min="15111" max="15111" width="14.140625" style="63" customWidth="1"/>
    <col min="15112" max="15112" width="11.28515625" style="63" customWidth="1"/>
    <col min="15113" max="15113" width="13.28515625" style="63" customWidth="1"/>
    <col min="15114" max="15114" width="11.7109375" style="63" customWidth="1"/>
    <col min="15115" max="15115" width="12.42578125" style="63" customWidth="1"/>
    <col min="15116" max="15116" width="13.42578125" style="63" customWidth="1"/>
    <col min="15117" max="15117" width="13.140625" style="63" customWidth="1"/>
    <col min="15118" max="15118" width="9.28515625" style="63" customWidth="1"/>
    <col min="15119" max="15119" width="9.42578125" style="63" customWidth="1"/>
    <col min="15120" max="15120" width="15" style="63" customWidth="1"/>
    <col min="15121" max="15121" width="19.7109375" style="63" customWidth="1"/>
    <col min="15122" max="15122" width="28.42578125" style="63" customWidth="1"/>
    <col min="15123" max="15123" width="15.85546875" style="63" customWidth="1"/>
    <col min="15124" max="15124" width="15" style="63" customWidth="1"/>
    <col min="15125" max="15125" width="14.42578125" style="63" customWidth="1"/>
    <col min="15126" max="15126" width="12.7109375" style="63" customWidth="1"/>
    <col min="15127" max="15127" width="12.140625" style="63" customWidth="1"/>
    <col min="15128" max="15128" width="9.7109375" style="63" customWidth="1"/>
    <col min="15129" max="15140" width="0" style="63" hidden="1" customWidth="1"/>
    <col min="15141" max="15141" width="5.42578125" style="63" bestFit="1" customWidth="1"/>
    <col min="15142" max="15360" width="9.140625" style="63"/>
    <col min="15361" max="15361" width="19.42578125" style="63" customWidth="1"/>
    <col min="15362" max="15362" width="4.7109375" style="63" customWidth="1"/>
    <col min="15363" max="15363" width="5.140625" style="63" customWidth="1"/>
    <col min="15364" max="15364" width="5" style="63" customWidth="1"/>
    <col min="15365" max="15365" width="3" style="63" customWidth="1"/>
    <col min="15366" max="15366" width="11" style="63" customWidth="1"/>
    <col min="15367" max="15367" width="14.140625" style="63" customWidth="1"/>
    <col min="15368" max="15368" width="11.28515625" style="63" customWidth="1"/>
    <col min="15369" max="15369" width="13.28515625" style="63" customWidth="1"/>
    <col min="15370" max="15370" width="11.7109375" style="63" customWidth="1"/>
    <col min="15371" max="15371" width="12.42578125" style="63" customWidth="1"/>
    <col min="15372" max="15372" width="13.42578125" style="63" customWidth="1"/>
    <col min="15373" max="15373" width="13.140625" style="63" customWidth="1"/>
    <col min="15374" max="15374" width="9.28515625" style="63" customWidth="1"/>
    <col min="15375" max="15375" width="9.42578125" style="63" customWidth="1"/>
    <col min="15376" max="15376" width="15" style="63" customWidth="1"/>
    <col min="15377" max="15377" width="19.7109375" style="63" customWidth="1"/>
    <col min="15378" max="15378" width="28.42578125" style="63" customWidth="1"/>
    <col min="15379" max="15379" width="15.85546875" style="63" customWidth="1"/>
    <col min="15380" max="15380" width="15" style="63" customWidth="1"/>
    <col min="15381" max="15381" width="14.42578125" style="63" customWidth="1"/>
    <col min="15382" max="15382" width="12.7109375" style="63" customWidth="1"/>
    <col min="15383" max="15383" width="12.140625" style="63" customWidth="1"/>
    <col min="15384" max="15384" width="9.7109375" style="63" customWidth="1"/>
    <col min="15385" max="15396" width="0" style="63" hidden="1" customWidth="1"/>
    <col min="15397" max="15397" width="5.42578125" style="63" bestFit="1" customWidth="1"/>
    <col min="15398" max="15616" width="9.140625" style="63"/>
    <col min="15617" max="15617" width="19.42578125" style="63" customWidth="1"/>
    <col min="15618" max="15618" width="4.7109375" style="63" customWidth="1"/>
    <col min="15619" max="15619" width="5.140625" style="63" customWidth="1"/>
    <col min="15620" max="15620" width="5" style="63" customWidth="1"/>
    <col min="15621" max="15621" width="3" style="63" customWidth="1"/>
    <col min="15622" max="15622" width="11" style="63" customWidth="1"/>
    <col min="15623" max="15623" width="14.140625" style="63" customWidth="1"/>
    <col min="15624" max="15624" width="11.28515625" style="63" customWidth="1"/>
    <col min="15625" max="15625" width="13.28515625" style="63" customWidth="1"/>
    <col min="15626" max="15626" width="11.7109375" style="63" customWidth="1"/>
    <col min="15627" max="15627" width="12.42578125" style="63" customWidth="1"/>
    <col min="15628" max="15628" width="13.42578125" style="63" customWidth="1"/>
    <col min="15629" max="15629" width="13.140625" style="63" customWidth="1"/>
    <col min="15630" max="15630" width="9.28515625" style="63" customWidth="1"/>
    <col min="15631" max="15631" width="9.42578125" style="63" customWidth="1"/>
    <col min="15632" max="15632" width="15" style="63" customWidth="1"/>
    <col min="15633" max="15633" width="19.7109375" style="63" customWidth="1"/>
    <col min="15634" max="15634" width="28.42578125" style="63" customWidth="1"/>
    <col min="15635" max="15635" width="15.85546875" style="63" customWidth="1"/>
    <col min="15636" max="15636" width="15" style="63" customWidth="1"/>
    <col min="15637" max="15637" width="14.42578125" style="63" customWidth="1"/>
    <col min="15638" max="15638" width="12.7109375" style="63" customWidth="1"/>
    <col min="15639" max="15639" width="12.140625" style="63" customWidth="1"/>
    <col min="15640" max="15640" width="9.7109375" style="63" customWidth="1"/>
    <col min="15641" max="15652" width="0" style="63" hidden="1" customWidth="1"/>
    <col min="15653" max="15653" width="5.42578125" style="63" bestFit="1" customWidth="1"/>
    <col min="15654" max="15872" width="9.140625" style="63"/>
    <col min="15873" max="15873" width="19.42578125" style="63" customWidth="1"/>
    <col min="15874" max="15874" width="4.7109375" style="63" customWidth="1"/>
    <col min="15875" max="15875" width="5.140625" style="63" customWidth="1"/>
    <col min="15876" max="15876" width="5" style="63" customWidth="1"/>
    <col min="15877" max="15877" width="3" style="63" customWidth="1"/>
    <col min="15878" max="15878" width="11" style="63" customWidth="1"/>
    <col min="15879" max="15879" width="14.140625" style="63" customWidth="1"/>
    <col min="15880" max="15880" width="11.28515625" style="63" customWidth="1"/>
    <col min="15881" max="15881" width="13.28515625" style="63" customWidth="1"/>
    <col min="15882" max="15882" width="11.7109375" style="63" customWidth="1"/>
    <col min="15883" max="15883" width="12.42578125" style="63" customWidth="1"/>
    <col min="15884" max="15884" width="13.42578125" style="63" customWidth="1"/>
    <col min="15885" max="15885" width="13.140625" style="63" customWidth="1"/>
    <col min="15886" max="15886" width="9.28515625" style="63" customWidth="1"/>
    <col min="15887" max="15887" width="9.42578125" style="63" customWidth="1"/>
    <col min="15888" max="15888" width="15" style="63" customWidth="1"/>
    <col min="15889" max="15889" width="19.7109375" style="63" customWidth="1"/>
    <col min="15890" max="15890" width="28.42578125" style="63" customWidth="1"/>
    <col min="15891" max="15891" width="15.85546875" style="63" customWidth="1"/>
    <col min="15892" max="15892" width="15" style="63" customWidth="1"/>
    <col min="15893" max="15893" width="14.42578125" style="63" customWidth="1"/>
    <col min="15894" max="15894" width="12.7109375" style="63" customWidth="1"/>
    <col min="15895" max="15895" width="12.140625" style="63" customWidth="1"/>
    <col min="15896" max="15896" width="9.7109375" style="63" customWidth="1"/>
    <col min="15897" max="15908" width="0" style="63" hidden="1" customWidth="1"/>
    <col min="15909" max="15909" width="5.42578125" style="63" bestFit="1" customWidth="1"/>
    <col min="15910" max="16128" width="9.140625" style="63"/>
    <col min="16129" max="16129" width="19.42578125" style="63" customWidth="1"/>
    <col min="16130" max="16130" width="4.7109375" style="63" customWidth="1"/>
    <col min="16131" max="16131" width="5.140625" style="63" customWidth="1"/>
    <col min="16132" max="16132" width="5" style="63" customWidth="1"/>
    <col min="16133" max="16133" width="3" style="63" customWidth="1"/>
    <col min="16134" max="16134" width="11" style="63" customWidth="1"/>
    <col min="16135" max="16135" width="14.140625" style="63" customWidth="1"/>
    <col min="16136" max="16136" width="11.28515625" style="63" customWidth="1"/>
    <col min="16137" max="16137" width="13.28515625" style="63" customWidth="1"/>
    <col min="16138" max="16138" width="11.7109375" style="63" customWidth="1"/>
    <col min="16139" max="16139" width="12.42578125" style="63" customWidth="1"/>
    <col min="16140" max="16140" width="13.42578125" style="63" customWidth="1"/>
    <col min="16141" max="16141" width="13.140625" style="63" customWidth="1"/>
    <col min="16142" max="16142" width="9.28515625" style="63" customWidth="1"/>
    <col min="16143" max="16143" width="9.42578125" style="63" customWidth="1"/>
    <col min="16144" max="16144" width="15" style="63" customWidth="1"/>
    <col min="16145" max="16145" width="19.7109375" style="63" customWidth="1"/>
    <col min="16146" max="16146" width="28.42578125" style="63" customWidth="1"/>
    <col min="16147" max="16147" width="15.85546875" style="63" customWidth="1"/>
    <col min="16148" max="16148" width="15" style="63" customWidth="1"/>
    <col min="16149" max="16149" width="14.42578125" style="63" customWidth="1"/>
    <col min="16150" max="16150" width="12.7109375" style="63" customWidth="1"/>
    <col min="16151" max="16151" width="12.140625" style="63" customWidth="1"/>
    <col min="16152" max="16152" width="9.7109375" style="63" customWidth="1"/>
    <col min="16153" max="16164" width="0" style="63" hidden="1" customWidth="1"/>
    <col min="16165" max="16165" width="5.42578125" style="63" bestFit="1" customWidth="1"/>
    <col min="16166" max="16384" width="9.140625" style="63"/>
  </cols>
  <sheetData>
    <row r="2" spans="1:37" x14ac:dyDescent="0.25">
      <c r="V2" s="9" t="s">
        <v>0</v>
      </c>
      <c r="W2" s="5"/>
      <c r="X2" s="5"/>
    </row>
    <row r="3" spans="1:37" x14ac:dyDescent="0.25">
      <c r="V3" s="510" t="s">
        <v>1</v>
      </c>
      <c r="W3" s="511"/>
      <c r="X3" s="511"/>
    </row>
    <row r="4" spans="1:37" ht="15.75" x14ac:dyDescent="0.25">
      <c r="V4" s="25" t="s">
        <v>358</v>
      </c>
      <c r="W4" s="5"/>
      <c r="X4" s="5"/>
    </row>
    <row r="5" spans="1:37" ht="15.75" x14ac:dyDescent="0.25">
      <c r="V5" s="25" t="s">
        <v>382</v>
      </c>
      <c r="W5" s="5"/>
      <c r="X5" s="5"/>
    </row>
    <row r="6" spans="1:37" s="388" customFormat="1" ht="23.25" customHeight="1" outlineLevel="1" x14ac:dyDescent="0.25">
      <c r="A6" s="394"/>
      <c r="B6" s="395"/>
      <c r="C6" s="395"/>
      <c r="D6" s="395"/>
      <c r="E6" s="395"/>
      <c r="F6" s="396"/>
      <c r="G6" s="397"/>
      <c r="H6" s="398"/>
      <c r="I6" s="399"/>
      <c r="J6" s="400"/>
      <c r="K6" s="401"/>
      <c r="L6" s="402"/>
      <c r="M6" s="402"/>
      <c r="N6" s="400"/>
      <c r="O6" s="397"/>
      <c r="P6" s="403"/>
      <c r="Q6" s="397"/>
      <c r="R6" s="397"/>
      <c r="S6" s="19"/>
      <c r="T6" s="3"/>
      <c r="U6" s="19"/>
      <c r="V6" s="25"/>
      <c r="W6" s="5"/>
      <c r="X6" s="5"/>
      <c r="Y6" s="63"/>
      <c r="Z6" s="63"/>
      <c r="AA6" s="63"/>
      <c r="AB6" s="63"/>
      <c r="AC6" s="407"/>
      <c r="AD6" s="407"/>
      <c r="AE6" s="407"/>
      <c r="AF6" s="407"/>
      <c r="AG6" s="407"/>
      <c r="AH6" s="407"/>
      <c r="AI6" s="407"/>
      <c r="AJ6" s="407"/>
      <c r="AK6" s="409"/>
    </row>
    <row r="7" spans="1:37" s="29" customFormat="1" ht="24" customHeight="1" thickBot="1" x14ac:dyDescent="0.3">
      <c r="A7" s="515" t="s">
        <v>343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387"/>
      <c r="Y7" s="388"/>
      <c r="Z7" s="388"/>
      <c r="AA7" s="388"/>
      <c r="AB7" s="388"/>
      <c r="AK7" s="408"/>
    </row>
    <row r="8" spans="1:37" s="29" customFormat="1" ht="51" customHeight="1" x14ac:dyDescent="0.25">
      <c r="A8" s="28" t="s">
        <v>24</v>
      </c>
      <c r="B8" s="543" t="s">
        <v>25</v>
      </c>
      <c r="C8" s="545" t="s">
        <v>26</v>
      </c>
      <c r="D8" s="545" t="s">
        <v>3</v>
      </c>
      <c r="E8" s="545" t="s">
        <v>27</v>
      </c>
      <c r="F8" s="545" t="s">
        <v>28</v>
      </c>
      <c r="G8" s="547" t="s">
        <v>359</v>
      </c>
      <c r="H8" s="545" t="s">
        <v>29</v>
      </c>
      <c r="I8" s="545" t="s">
        <v>22</v>
      </c>
      <c r="J8" s="545" t="s">
        <v>20</v>
      </c>
      <c r="K8" s="545" t="s">
        <v>30</v>
      </c>
      <c r="L8" s="545" t="s">
        <v>31</v>
      </c>
      <c r="M8" s="549" t="s">
        <v>31</v>
      </c>
      <c r="N8" s="549" t="s">
        <v>6</v>
      </c>
      <c r="O8" s="543"/>
      <c r="P8" s="543" t="s">
        <v>32</v>
      </c>
      <c r="Q8" s="545" t="s">
        <v>33</v>
      </c>
      <c r="R8" s="549" t="s">
        <v>34</v>
      </c>
      <c r="S8" s="551" t="s">
        <v>17</v>
      </c>
      <c r="T8" s="552"/>
      <c r="U8" s="553"/>
      <c r="V8" s="554" t="s">
        <v>341</v>
      </c>
      <c r="W8" s="555"/>
      <c r="X8" s="545" t="s">
        <v>7</v>
      </c>
      <c r="Y8" s="556" t="s">
        <v>35</v>
      </c>
      <c r="Z8" s="556" t="s">
        <v>36</v>
      </c>
      <c r="AA8" s="556" t="s">
        <v>37</v>
      </c>
      <c r="AB8" s="556" t="s">
        <v>38</v>
      </c>
      <c r="AC8" s="558"/>
      <c r="AD8" s="559"/>
      <c r="AE8" s="559"/>
      <c r="AF8" s="560"/>
      <c r="AG8" s="558" t="s">
        <v>39</v>
      </c>
      <c r="AH8" s="559"/>
      <c r="AI8" s="559"/>
      <c r="AJ8" s="560"/>
      <c r="AK8" s="408"/>
    </row>
    <row r="9" spans="1:37" s="29" customFormat="1" ht="25.5" x14ac:dyDescent="0.25">
      <c r="A9" s="30"/>
      <c r="B9" s="544"/>
      <c r="C9" s="546"/>
      <c r="D9" s="546"/>
      <c r="E9" s="546"/>
      <c r="F9" s="546"/>
      <c r="G9" s="548"/>
      <c r="H9" s="546"/>
      <c r="I9" s="546"/>
      <c r="J9" s="546"/>
      <c r="K9" s="546"/>
      <c r="L9" s="546"/>
      <c r="M9" s="550"/>
      <c r="N9" s="550"/>
      <c r="O9" s="544"/>
      <c r="P9" s="544"/>
      <c r="Q9" s="546"/>
      <c r="R9" s="546"/>
      <c r="S9" s="482" t="s">
        <v>18</v>
      </c>
      <c r="T9" s="31" t="s">
        <v>342</v>
      </c>
      <c r="U9" s="482" t="s">
        <v>40</v>
      </c>
      <c r="V9" s="32" t="s">
        <v>15</v>
      </c>
      <c r="W9" s="33" t="s">
        <v>16</v>
      </c>
      <c r="X9" s="546"/>
      <c r="Y9" s="557"/>
      <c r="Z9" s="557"/>
      <c r="AA9" s="557"/>
      <c r="AB9" s="557"/>
      <c r="AC9" s="34"/>
      <c r="AD9" s="35"/>
      <c r="AE9" s="35"/>
      <c r="AF9" s="36"/>
      <c r="AG9" s="34"/>
      <c r="AH9" s="35"/>
      <c r="AI9" s="35"/>
      <c r="AJ9" s="36"/>
      <c r="AK9" s="408"/>
    </row>
    <row r="10" spans="1:37" s="478" customFormat="1" x14ac:dyDescent="0.25">
      <c r="A10" s="37"/>
      <c r="B10" s="38"/>
      <c r="C10" s="38"/>
      <c r="D10" s="38"/>
      <c r="E10" s="38"/>
      <c r="F10" s="39" t="s">
        <v>8</v>
      </c>
      <c r="G10" s="39" t="s">
        <v>8</v>
      </c>
      <c r="H10" s="40" t="s">
        <v>21</v>
      </c>
      <c r="I10" s="40" t="s">
        <v>21</v>
      </c>
      <c r="J10" s="39" t="s">
        <v>8</v>
      </c>
      <c r="K10" s="40" t="s">
        <v>21</v>
      </c>
      <c r="L10" s="40" t="s">
        <v>21</v>
      </c>
      <c r="M10" s="40" t="s">
        <v>21</v>
      </c>
      <c r="N10" s="41" t="s">
        <v>8</v>
      </c>
      <c r="O10" s="41" t="s">
        <v>9</v>
      </c>
      <c r="P10" s="42" t="s">
        <v>8</v>
      </c>
      <c r="Q10" s="39" t="s">
        <v>8</v>
      </c>
      <c r="R10" s="39" t="s">
        <v>8</v>
      </c>
      <c r="S10" s="43"/>
      <c r="T10" s="44"/>
      <c r="U10" s="43"/>
      <c r="V10" s="45"/>
      <c r="W10" s="46"/>
      <c r="X10" s="47"/>
      <c r="Y10" s="479"/>
      <c r="Z10" s="48"/>
      <c r="AA10" s="48"/>
      <c r="AB10" s="49"/>
      <c r="AC10" s="50">
        <v>500</v>
      </c>
      <c r="AD10" s="51">
        <v>220</v>
      </c>
      <c r="AE10" s="52">
        <v>110</v>
      </c>
      <c r="AF10" s="53">
        <v>35</v>
      </c>
      <c r="AG10" s="50">
        <v>500</v>
      </c>
      <c r="AH10" s="51">
        <v>220</v>
      </c>
      <c r="AI10" s="54">
        <v>110</v>
      </c>
      <c r="AJ10" s="53">
        <v>35</v>
      </c>
      <c r="AK10" s="408"/>
    </row>
    <row r="11" spans="1:37" ht="18" x14ac:dyDescent="0.25">
      <c r="A11" s="56"/>
      <c r="B11" s="57"/>
      <c r="C11" s="57"/>
      <c r="D11" s="57"/>
      <c r="E11" s="57"/>
      <c r="F11" s="57"/>
      <c r="G11" s="487"/>
      <c r="H11" s="58"/>
      <c r="I11" s="57"/>
      <c r="J11" s="57"/>
      <c r="K11" s="57"/>
      <c r="L11" s="59" t="s">
        <v>41</v>
      </c>
      <c r="M11" s="59"/>
      <c r="N11" s="57"/>
      <c r="O11" s="57"/>
      <c r="P11" s="57"/>
      <c r="Q11" s="57"/>
      <c r="R11" s="57"/>
      <c r="S11" s="60"/>
      <c r="T11" s="60"/>
      <c r="U11" s="60"/>
      <c r="V11" s="61"/>
      <c r="W11" s="61"/>
      <c r="X11" s="62"/>
      <c r="Y11" s="48">
        <v>0</v>
      </c>
      <c r="Z11" s="48">
        <v>100</v>
      </c>
      <c r="AA11" s="48">
        <v>105</v>
      </c>
      <c r="AB11" s="48">
        <v>140</v>
      </c>
      <c r="AC11" s="50"/>
      <c r="AD11" s="51"/>
      <c r="AE11" s="52"/>
      <c r="AF11" s="53"/>
      <c r="AG11" s="50"/>
      <c r="AH11" s="51"/>
      <c r="AI11" s="54"/>
      <c r="AJ11" s="53"/>
    </row>
    <row r="12" spans="1:37" s="478" customFormat="1" x14ac:dyDescent="0.2">
      <c r="A12" s="64" t="s">
        <v>43</v>
      </c>
      <c r="B12" s="65" t="s">
        <v>42</v>
      </c>
      <c r="C12" s="65" t="s">
        <v>42</v>
      </c>
      <c r="D12" s="65" t="s">
        <v>42</v>
      </c>
      <c r="E12" s="65" t="s">
        <v>42</v>
      </c>
      <c r="F12" s="66"/>
      <c r="G12" s="488"/>
      <c r="H12" s="68"/>
      <c r="I12" s="69" t="s">
        <v>42</v>
      </c>
      <c r="J12" s="67"/>
      <c r="K12" s="67"/>
      <c r="L12" s="67"/>
      <c r="M12" s="67"/>
      <c r="N12" s="67"/>
      <c r="O12" s="70"/>
      <c r="P12" s="70"/>
      <c r="Q12" s="71"/>
      <c r="R12" s="71"/>
      <c r="S12" s="72"/>
      <c r="T12" s="73"/>
      <c r="U12" s="74"/>
      <c r="V12" s="75"/>
      <c r="W12" s="76"/>
      <c r="X12" s="77"/>
      <c r="Y12" s="63"/>
      <c r="Z12" s="63"/>
      <c r="AA12" s="63"/>
      <c r="AB12" s="63"/>
      <c r="AC12" s="50"/>
      <c r="AD12" s="51"/>
      <c r="AE12" s="52"/>
      <c r="AF12" s="53"/>
      <c r="AG12" s="50"/>
      <c r="AH12" s="51"/>
      <c r="AI12" s="54"/>
      <c r="AJ12" s="53"/>
      <c r="AK12" s="408"/>
    </row>
    <row r="13" spans="1:37" s="95" customFormat="1" ht="14.25" customHeight="1" x14ac:dyDescent="0.25">
      <c r="A13" s="78" t="s">
        <v>44</v>
      </c>
      <c r="B13" s="79" t="s">
        <v>45</v>
      </c>
      <c r="C13" s="80"/>
      <c r="D13" s="80"/>
      <c r="E13" s="81"/>
      <c r="F13" s="82">
        <f>F14+F15</f>
        <v>1002</v>
      </c>
      <c r="G13" s="83">
        <f>G14+G15</f>
        <v>324.39999999999998</v>
      </c>
      <c r="H13" s="84">
        <v>52.3</v>
      </c>
      <c r="I13" s="85">
        <v>88.875999999999991</v>
      </c>
      <c r="J13" s="206">
        <f>G13+I13</f>
        <v>413.27599999999995</v>
      </c>
      <c r="K13" s="87">
        <v>0.58099999999999996</v>
      </c>
      <c r="L13" s="88">
        <v>52.3</v>
      </c>
      <c r="M13" s="87">
        <f>K13+L13</f>
        <v>52.881</v>
      </c>
      <c r="N13" s="89"/>
      <c r="O13" s="90"/>
      <c r="P13" s="90"/>
      <c r="Q13" s="91"/>
      <c r="R13" s="92"/>
      <c r="S13" s="532" t="s">
        <v>46</v>
      </c>
      <c r="T13" s="532" t="s">
        <v>47</v>
      </c>
      <c r="U13" s="532"/>
      <c r="V13" s="93">
        <v>56.188463400000003</v>
      </c>
      <c r="W13" s="94">
        <v>100.9024072</v>
      </c>
      <c r="X13" s="532"/>
      <c r="AC13" s="50">
        <v>1</v>
      </c>
      <c r="AD13" s="96"/>
      <c r="AE13" s="52"/>
      <c r="AF13" s="53"/>
      <c r="AG13" s="50">
        <f>F13</f>
        <v>1002</v>
      </c>
      <c r="AH13" s="96"/>
      <c r="AI13" s="54"/>
      <c r="AJ13" s="53"/>
      <c r="AK13" s="408"/>
    </row>
    <row r="14" spans="1:37" s="95" customFormat="1" x14ac:dyDescent="0.25">
      <c r="A14" s="97" t="s">
        <v>48</v>
      </c>
      <c r="B14" s="98"/>
      <c r="C14" s="99"/>
      <c r="D14" s="99"/>
      <c r="E14" s="100"/>
      <c r="F14" s="101">
        <v>501</v>
      </c>
      <c r="G14" s="102">
        <v>162.5</v>
      </c>
      <c r="H14" s="103"/>
      <c r="I14" s="104"/>
      <c r="J14" s="105"/>
      <c r="K14" s="105"/>
      <c r="L14" s="106"/>
      <c r="M14" s="107"/>
      <c r="N14" s="108">
        <f>J13</f>
        <v>413.27599999999995</v>
      </c>
      <c r="O14" s="109">
        <f>N14/F14*100</f>
        <v>82.490219560878231</v>
      </c>
      <c r="P14" s="110">
        <f>IF(G13&gt;(F14*1.05),0,(F14*1.05)-G13)</f>
        <v>201.65000000000009</v>
      </c>
      <c r="Q14" s="110">
        <f>IF(N14&gt;(F14*1.05),0,(F14*1.05)-N14)</f>
        <v>112.77400000000011</v>
      </c>
      <c r="R14" s="111">
        <f>IF(N14&gt;(1.05*F14),0,(F14*1.05)-N14)</f>
        <v>112.77400000000011</v>
      </c>
      <c r="S14" s="533"/>
      <c r="T14" s="533"/>
      <c r="U14" s="533"/>
      <c r="V14" s="112"/>
      <c r="W14" s="113"/>
      <c r="X14" s="533"/>
      <c r="AC14" s="50"/>
      <c r="AD14" s="96"/>
      <c r="AE14" s="52"/>
      <c r="AF14" s="53"/>
      <c r="AG14" s="50"/>
      <c r="AH14" s="96"/>
      <c r="AI14" s="54"/>
      <c r="AJ14" s="53"/>
      <c r="AK14" s="408"/>
    </row>
    <row r="15" spans="1:37" s="95" customFormat="1" x14ac:dyDescent="0.25">
      <c r="A15" s="114" t="s">
        <v>49</v>
      </c>
      <c r="B15" s="79"/>
      <c r="C15" s="80"/>
      <c r="D15" s="80"/>
      <c r="E15" s="81"/>
      <c r="F15" s="115">
        <v>501</v>
      </c>
      <c r="G15" s="116">
        <v>161.9</v>
      </c>
      <c r="H15" s="117"/>
      <c r="I15" s="118"/>
      <c r="J15" s="119"/>
      <c r="K15" s="120"/>
      <c r="L15" s="120"/>
      <c r="M15" s="120"/>
      <c r="N15" s="121"/>
      <c r="O15" s="122"/>
      <c r="P15" s="122"/>
      <c r="Q15" s="91"/>
      <c r="R15" s="92"/>
      <c r="S15" s="534"/>
      <c r="T15" s="534"/>
      <c r="U15" s="534"/>
      <c r="V15" s="123"/>
      <c r="W15" s="124"/>
      <c r="X15" s="534"/>
      <c r="AC15" s="50"/>
      <c r="AD15" s="96"/>
      <c r="AE15" s="52"/>
      <c r="AF15" s="53"/>
      <c r="AG15" s="50"/>
      <c r="AH15" s="96"/>
      <c r="AI15" s="54"/>
      <c r="AJ15" s="53"/>
      <c r="AK15" s="408"/>
    </row>
    <row r="16" spans="1:37" s="478" customFormat="1" x14ac:dyDescent="0.2">
      <c r="A16" s="64" t="s">
        <v>43</v>
      </c>
      <c r="B16" s="66" t="s">
        <v>42</v>
      </c>
      <c r="C16" s="66" t="s">
        <v>42</v>
      </c>
      <c r="D16" s="66" t="s">
        <v>42</v>
      </c>
      <c r="E16" s="66" t="s">
        <v>42</v>
      </c>
      <c r="F16" s="66" t="s">
        <v>42</v>
      </c>
      <c r="G16" s="488"/>
      <c r="H16" s="68"/>
      <c r="I16" s="69" t="s">
        <v>42</v>
      </c>
      <c r="J16" s="67"/>
      <c r="K16" s="67"/>
      <c r="L16" s="67"/>
      <c r="M16" s="67"/>
      <c r="N16" s="67"/>
      <c r="O16" s="70"/>
      <c r="P16" s="70"/>
      <c r="Q16" s="71"/>
      <c r="R16" s="71"/>
      <c r="S16" s="74"/>
      <c r="T16" s="73"/>
      <c r="U16" s="74"/>
      <c r="V16" s="75"/>
      <c r="W16" s="76"/>
      <c r="X16" s="77"/>
      <c r="Y16" s="63"/>
      <c r="Z16" s="63"/>
      <c r="AA16" s="63"/>
      <c r="AB16" s="63"/>
      <c r="AC16" s="50"/>
      <c r="AD16" s="51"/>
      <c r="AE16" s="52"/>
      <c r="AF16" s="53"/>
      <c r="AG16" s="50"/>
      <c r="AH16" s="51"/>
      <c r="AI16" s="54"/>
      <c r="AJ16" s="53"/>
      <c r="AK16" s="408"/>
    </row>
    <row r="17" spans="1:37" s="95" customFormat="1" ht="14.25" customHeight="1" x14ac:dyDescent="0.25">
      <c r="A17" s="125" t="s">
        <v>50</v>
      </c>
      <c r="B17" s="79"/>
      <c r="C17" s="126" t="s">
        <v>51</v>
      </c>
      <c r="D17" s="80"/>
      <c r="E17" s="81"/>
      <c r="F17" s="127">
        <f>F18+F19</f>
        <v>400</v>
      </c>
      <c r="G17" s="83">
        <f>G18+G19</f>
        <v>90.9</v>
      </c>
      <c r="H17" s="84">
        <v>62.55</v>
      </c>
      <c r="I17" s="85">
        <v>65.066799999999986</v>
      </c>
      <c r="J17" s="86">
        <f>G17+I17</f>
        <v>155.96679999999998</v>
      </c>
      <c r="K17" s="87">
        <v>1.4E-2</v>
      </c>
      <c r="L17" s="88">
        <v>62.55</v>
      </c>
      <c r="M17" s="87">
        <f>K17+L17</f>
        <v>62.564</v>
      </c>
      <c r="N17" s="89"/>
      <c r="O17" s="90"/>
      <c r="P17" s="90"/>
      <c r="Q17" s="91"/>
      <c r="R17" s="92"/>
      <c r="S17" s="532" t="s">
        <v>14</v>
      </c>
      <c r="T17" s="532" t="s">
        <v>52</v>
      </c>
      <c r="U17" s="532" t="s">
        <v>53</v>
      </c>
      <c r="V17" s="93">
        <v>56.125426099999999</v>
      </c>
      <c r="W17" s="94">
        <v>101.59070490000001</v>
      </c>
      <c r="X17" s="532"/>
      <c r="AC17" s="50"/>
      <c r="AD17" s="96">
        <v>1</v>
      </c>
      <c r="AE17" s="52"/>
      <c r="AF17" s="53"/>
      <c r="AG17" s="50"/>
      <c r="AH17" s="96">
        <f>F17</f>
        <v>400</v>
      </c>
      <c r="AI17" s="54"/>
      <c r="AJ17" s="53"/>
      <c r="AK17" s="408"/>
    </row>
    <row r="18" spans="1:37" s="95" customFormat="1" x14ac:dyDescent="0.2">
      <c r="A18" s="128" t="s">
        <v>48</v>
      </c>
      <c r="B18" s="79"/>
      <c r="C18" s="80"/>
      <c r="D18" s="80"/>
      <c r="E18" s="81"/>
      <c r="F18" s="129">
        <v>200</v>
      </c>
      <c r="G18" s="130">
        <v>53</v>
      </c>
      <c r="H18" s="103"/>
      <c r="I18" s="104"/>
      <c r="J18" s="105"/>
      <c r="K18" s="105"/>
      <c r="L18" s="106"/>
      <c r="M18" s="107"/>
      <c r="N18" s="108">
        <f>J17</f>
        <v>155.96679999999998</v>
      </c>
      <c r="O18" s="109">
        <f>N18/F18*100</f>
        <v>77.983399999999989</v>
      </c>
      <c r="P18" s="110">
        <f>IF(G17&gt;(F18*1.05),0,(F18*1.05)-G17)</f>
        <v>119.1</v>
      </c>
      <c r="Q18" s="110">
        <f>IF(N18&gt;(F18*1.05),0,(F18*1.05)-N18)</f>
        <v>54.033200000000022</v>
      </c>
      <c r="R18" s="111">
        <f>IF(N18&gt;(1.05*F18),0,(F18*1.05)-N18)</f>
        <v>54.033200000000022</v>
      </c>
      <c r="S18" s="533"/>
      <c r="T18" s="533"/>
      <c r="U18" s="533"/>
      <c r="V18" s="112"/>
      <c r="W18" s="113"/>
      <c r="X18" s="533"/>
      <c r="AC18" s="50"/>
      <c r="AD18" s="96"/>
      <c r="AE18" s="52"/>
      <c r="AF18" s="53"/>
      <c r="AG18" s="50"/>
      <c r="AH18" s="96"/>
      <c r="AI18" s="54"/>
      <c r="AJ18" s="53"/>
      <c r="AK18" s="408"/>
    </row>
    <row r="19" spans="1:37" s="95" customFormat="1" x14ac:dyDescent="0.2">
      <c r="A19" s="114" t="s">
        <v>49</v>
      </c>
      <c r="B19" s="79"/>
      <c r="C19" s="80"/>
      <c r="D19" s="80"/>
      <c r="E19" s="81"/>
      <c r="F19" s="115">
        <v>200</v>
      </c>
      <c r="G19" s="131">
        <v>37.9</v>
      </c>
      <c r="H19" s="117"/>
      <c r="I19" s="118"/>
      <c r="J19" s="119"/>
      <c r="K19" s="120"/>
      <c r="L19" s="120"/>
      <c r="M19" s="120"/>
      <c r="N19" s="121"/>
      <c r="O19" s="122"/>
      <c r="P19" s="122"/>
      <c r="Q19" s="91"/>
      <c r="R19" s="92"/>
      <c r="S19" s="534"/>
      <c r="T19" s="534"/>
      <c r="U19" s="534"/>
      <c r="V19" s="123"/>
      <c r="W19" s="124"/>
      <c r="X19" s="534"/>
      <c r="AC19" s="50"/>
      <c r="AD19" s="96"/>
      <c r="AE19" s="52"/>
      <c r="AF19" s="53"/>
      <c r="AG19" s="50"/>
      <c r="AH19" s="96"/>
      <c r="AI19" s="54"/>
      <c r="AJ19" s="53"/>
      <c r="AK19" s="408"/>
    </row>
    <row r="20" spans="1:37" s="478" customFormat="1" x14ac:dyDescent="0.2">
      <c r="A20" s="132" t="s">
        <v>54</v>
      </c>
      <c r="B20" s="133" t="s">
        <v>42</v>
      </c>
      <c r="C20" s="133" t="s">
        <v>42</v>
      </c>
      <c r="D20" s="133" t="s">
        <v>42</v>
      </c>
      <c r="E20" s="133" t="s">
        <v>42</v>
      </c>
      <c r="F20" s="134"/>
      <c r="G20" s="134"/>
      <c r="H20" s="136" t="s">
        <v>55</v>
      </c>
      <c r="I20" s="137" t="s">
        <v>42</v>
      </c>
      <c r="J20" s="135"/>
      <c r="K20" s="135"/>
      <c r="L20" s="135"/>
      <c r="M20" s="135"/>
      <c r="N20" s="135"/>
      <c r="O20" s="138"/>
      <c r="P20" s="138"/>
      <c r="Q20" s="139"/>
      <c r="R20" s="139"/>
      <c r="S20" s="140"/>
      <c r="T20" s="141"/>
      <c r="U20" s="140"/>
      <c r="V20" s="142"/>
      <c r="W20" s="143"/>
      <c r="X20" s="144"/>
      <c r="Y20" s="63"/>
      <c r="Z20" s="63"/>
      <c r="AA20" s="63"/>
      <c r="AB20" s="63"/>
      <c r="AC20" s="50"/>
      <c r="AD20" s="51"/>
      <c r="AE20" s="52"/>
      <c r="AF20" s="53"/>
      <c r="AG20" s="50"/>
      <c r="AH20" s="51"/>
      <c r="AI20" s="54"/>
      <c r="AJ20" s="53"/>
      <c r="AK20" s="408"/>
    </row>
    <row r="21" spans="1:37" ht="14.25" customHeight="1" x14ac:dyDescent="0.25">
      <c r="A21" s="145" t="s">
        <v>56</v>
      </c>
      <c r="B21" s="146"/>
      <c r="C21" s="126"/>
      <c r="D21" s="126" t="s">
        <v>57</v>
      </c>
      <c r="E21" s="147"/>
      <c r="F21" s="127">
        <f>F22+F23</f>
        <v>32</v>
      </c>
      <c r="G21" s="83">
        <f>G22+G23</f>
        <v>6.3000000000000007</v>
      </c>
      <c r="H21" s="84">
        <v>0.20480000000000009</v>
      </c>
      <c r="I21" s="85">
        <v>0.20480000000000009</v>
      </c>
      <c r="J21" s="86">
        <f>G21+I21</f>
        <v>6.5048000000000012</v>
      </c>
      <c r="K21" s="87">
        <v>1.669</v>
      </c>
      <c r="L21" s="88">
        <v>10.9</v>
      </c>
      <c r="M21" s="87">
        <f>K21+L21</f>
        <v>12.569000000000001</v>
      </c>
      <c r="N21" s="89"/>
      <c r="O21" s="90"/>
      <c r="P21" s="90"/>
      <c r="Q21" s="91"/>
      <c r="R21" s="92"/>
      <c r="S21" s="532" t="s">
        <v>14</v>
      </c>
      <c r="T21" s="532" t="s">
        <v>52</v>
      </c>
      <c r="U21" s="532" t="s">
        <v>53</v>
      </c>
      <c r="V21" s="93">
        <v>56.130646400000003</v>
      </c>
      <c r="W21" s="94">
        <v>101.538991928</v>
      </c>
      <c r="X21" s="532"/>
      <c r="AC21" s="50"/>
      <c r="AD21" s="51"/>
      <c r="AE21" s="52">
        <v>1</v>
      </c>
      <c r="AF21" s="53"/>
      <c r="AG21" s="50"/>
      <c r="AH21" s="51"/>
      <c r="AI21" s="54">
        <f>F21</f>
        <v>32</v>
      </c>
      <c r="AJ21" s="53"/>
      <c r="AK21" s="408"/>
    </row>
    <row r="22" spans="1:37" x14ac:dyDescent="0.2">
      <c r="A22" s="128" t="s">
        <v>13</v>
      </c>
      <c r="B22" s="79"/>
      <c r="C22" s="80"/>
      <c r="D22" s="80"/>
      <c r="E22" s="81"/>
      <c r="F22" s="129">
        <v>16</v>
      </c>
      <c r="G22" s="130">
        <v>4.2</v>
      </c>
      <c r="H22" s="103"/>
      <c r="I22" s="104"/>
      <c r="J22" s="105"/>
      <c r="K22" s="105"/>
      <c r="L22" s="106"/>
      <c r="M22" s="107"/>
      <c r="N22" s="108">
        <f>J21</f>
        <v>6.5048000000000012</v>
      </c>
      <c r="O22" s="109">
        <f>N22/F22*100</f>
        <v>40.655000000000008</v>
      </c>
      <c r="P22" s="110">
        <f>IF(G21&gt;(F22*1.05),0,(F22*1.05)-G21)</f>
        <v>10.5</v>
      </c>
      <c r="Q22" s="110">
        <f>IF(N22&gt;(F22*1.05),0,(F22*1.05)-N22)</f>
        <v>10.295199999999999</v>
      </c>
      <c r="R22" s="111">
        <f>IF(N22&gt;(1.05*F22),0,(F22*1.05)-N22)</f>
        <v>10.295199999999999</v>
      </c>
      <c r="S22" s="533"/>
      <c r="T22" s="533"/>
      <c r="U22" s="533"/>
      <c r="V22" s="112"/>
      <c r="W22" s="113"/>
      <c r="X22" s="533"/>
      <c r="AC22" s="50"/>
      <c r="AD22" s="51"/>
      <c r="AE22" s="52"/>
      <c r="AF22" s="53"/>
      <c r="AG22" s="50"/>
      <c r="AH22" s="51"/>
      <c r="AI22" s="54"/>
      <c r="AJ22" s="53"/>
      <c r="AK22" s="408"/>
    </row>
    <row r="23" spans="1:37" x14ac:dyDescent="0.2">
      <c r="A23" s="128" t="s">
        <v>10</v>
      </c>
      <c r="B23" s="79"/>
      <c r="C23" s="80"/>
      <c r="D23" s="80"/>
      <c r="E23" s="81"/>
      <c r="F23" s="129">
        <v>16</v>
      </c>
      <c r="G23" s="130">
        <v>2.1</v>
      </c>
      <c r="H23" s="117"/>
      <c r="I23" s="118"/>
      <c r="J23" s="119"/>
      <c r="K23" s="120"/>
      <c r="L23" s="120"/>
      <c r="M23" s="120"/>
      <c r="N23" s="121"/>
      <c r="O23" s="122"/>
      <c r="P23" s="122"/>
      <c r="Q23" s="91"/>
      <c r="R23" s="92"/>
      <c r="S23" s="534"/>
      <c r="T23" s="534"/>
      <c r="U23" s="534"/>
      <c r="V23" s="123"/>
      <c r="W23" s="124"/>
      <c r="X23" s="534"/>
      <c r="AC23" s="50"/>
      <c r="AD23" s="51"/>
      <c r="AE23" s="52"/>
      <c r="AF23" s="53"/>
      <c r="AG23" s="50"/>
      <c r="AH23" s="51"/>
      <c r="AI23" s="54"/>
      <c r="AJ23" s="53"/>
      <c r="AK23" s="408"/>
    </row>
    <row r="24" spans="1:37" s="478" customFormat="1" x14ac:dyDescent="0.2">
      <c r="A24" s="132" t="s">
        <v>54</v>
      </c>
      <c r="B24" s="133" t="s">
        <v>42</v>
      </c>
      <c r="C24" s="133" t="s">
        <v>42</v>
      </c>
      <c r="D24" s="133" t="s">
        <v>42</v>
      </c>
      <c r="E24" s="133" t="s">
        <v>42</v>
      </c>
      <c r="F24" s="134"/>
      <c r="G24" s="134"/>
      <c r="H24" s="136" t="s">
        <v>55</v>
      </c>
      <c r="I24" s="137" t="s">
        <v>42</v>
      </c>
      <c r="J24" s="135"/>
      <c r="K24" s="135"/>
      <c r="L24" s="135"/>
      <c r="M24" s="135"/>
      <c r="N24" s="135"/>
      <c r="O24" s="138"/>
      <c r="P24" s="138"/>
      <c r="Q24" s="139"/>
      <c r="R24" s="139"/>
      <c r="S24" s="140"/>
      <c r="T24" s="141"/>
      <c r="U24" s="140"/>
      <c r="V24" s="142"/>
      <c r="W24" s="143"/>
      <c r="X24" s="144"/>
      <c r="Y24" s="63"/>
      <c r="Z24" s="63"/>
      <c r="AA24" s="63"/>
      <c r="AB24" s="63"/>
      <c r="AC24" s="50"/>
      <c r="AD24" s="51"/>
      <c r="AE24" s="52"/>
      <c r="AF24" s="53"/>
      <c r="AG24" s="50"/>
      <c r="AH24" s="51"/>
      <c r="AI24" s="54"/>
      <c r="AJ24" s="53"/>
      <c r="AK24" s="408"/>
    </row>
    <row r="25" spans="1:37" s="478" customFormat="1" ht="14.25" customHeight="1" x14ac:dyDescent="0.25">
      <c r="A25" s="128" t="s">
        <v>58</v>
      </c>
      <c r="B25" s="146"/>
      <c r="C25" s="126"/>
      <c r="D25" s="126" t="s">
        <v>59</v>
      </c>
      <c r="E25" s="147"/>
      <c r="F25" s="127">
        <f>F26+F27</f>
        <v>30</v>
      </c>
      <c r="G25" s="83">
        <f>G26+G27</f>
        <v>18</v>
      </c>
      <c r="H25" s="84">
        <v>0.30299999999999994</v>
      </c>
      <c r="I25" s="85">
        <v>0.30299999999999994</v>
      </c>
      <c r="J25" s="86">
        <f>G25+I25</f>
        <v>18.303000000000001</v>
      </c>
      <c r="K25" s="87">
        <v>0</v>
      </c>
      <c r="L25" s="88">
        <v>27.324999999999999</v>
      </c>
      <c r="M25" s="87">
        <f>K25+L25</f>
        <v>27.324999999999999</v>
      </c>
      <c r="N25" s="89"/>
      <c r="O25" s="90"/>
      <c r="P25" s="90"/>
      <c r="Q25" s="91"/>
      <c r="R25" s="92"/>
      <c r="S25" s="532" t="s">
        <v>14</v>
      </c>
      <c r="T25" s="532" t="s">
        <v>52</v>
      </c>
      <c r="U25" s="532" t="s">
        <v>53</v>
      </c>
      <c r="V25" s="148">
        <v>56.144162799999997</v>
      </c>
      <c r="W25" s="149">
        <v>101.6224837</v>
      </c>
      <c r="X25" s="532"/>
      <c r="Y25" s="63"/>
      <c r="Z25" s="63"/>
      <c r="AA25" s="63"/>
      <c r="AB25" s="63"/>
      <c r="AC25" s="50"/>
      <c r="AD25" s="51"/>
      <c r="AE25" s="52">
        <v>1</v>
      </c>
      <c r="AF25" s="53"/>
      <c r="AG25" s="50"/>
      <c r="AH25" s="51"/>
      <c r="AI25" s="54">
        <f>F25</f>
        <v>30</v>
      </c>
      <c r="AJ25" s="53"/>
      <c r="AK25" s="408"/>
    </row>
    <row r="26" spans="1:37" x14ac:dyDescent="0.2">
      <c r="A26" s="128" t="s">
        <v>13</v>
      </c>
      <c r="B26" s="79"/>
      <c r="C26" s="80"/>
      <c r="D26" s="80"/>
      <c r="E26" s="81"/>
      <c r="F26" s="129">
        <v>15</v>
      </c>
      <c r="G26" s="489">
        <v>9.1999999999999993</v>
      </c>
      <c r="H26" s="103"/>
      <c r="I26" s="104"/>
      <c r="J26" s="105"/>
      <c r="K26" s="105"/>
      <c r="L26" s="106"/>
      <c r="M26" s="107"/>
      <c r="N26" s="150">
        <f>J25</f>
        <v>18.303000000000001</v>
      </c>
      <c r="O26" s="151">
        <f>N26/(F26+F27)*100</f>
        <v>61.01</v>
      </c>
      <c r="P26" s="152">
        <f>IF(G25&gt;((F26+F27)*1.05),0,((F26+F27)*1.05)-G25)</f>
        <v>13.5</v>
      </c>
      <c r="Q26" s="152">
        <f>IF(N26&gt;((F26+F27)*1.05),0,((F26+F27)*1.05)-N26)</f>
        <v>13.196999999999999</v>
      </c>
      <c r="R26" s="152">
        <f>IF(N26&gt;((F26+F27)*1.05),0,((F26+F27)*1.05)-N26)</f>
        <v>13.196999999999999</v>
      </c>
      <c r="S26" s="533"/>
      <c r="T26" s="533"/>
      <c r="U26" s="533"/>
      <c r="V26" s="153"/>
      <c r="W26" s="154"/>
      <c r="X26" s="533"/>
      <c r="AC26" s="50"/>
      <c r="AD26" s="51"/>
      <c r="AE26" s="52"/>
      <c r="AF26" s="53"/>
      <c r="AG26" s="50"/>
      <c r="AH26" s="51"/>
      <c r="AI26" s="54"/>
      <c r="AJ26" s="53"/>
      <c r="AK26" s="408"/>
    </row>
    <row r="27" spans="1:37" x14ac:dyDescent="0.2">
      <c r="A27" s="128" t="s">
        <v>10</v>
      </c>
      <c r="B27" s="79"/>
      <c r="C27" s="80"/>
      <c r="D27" s="80"/>
      <c r="E27" s="81"/>
      <c r="F27" s="129">
        <v>15</v>
      </c>
      <c r="G27" s="489">
        <v>8.8000000000000007</v>
      </c>
      <c r="H27" s="155"/>
      <c r="I27" s="156"/>
      <c r="J27" s="157"/>
      <c r="K27" s="6"/>
      <c r="L27" s="6"/>
      <c r="M27" s="158"/>
      <c r="N27" s="150">
        <f>J25</f>
        <v>18.303000000000001</v>
      </c>
      <c r="O27" s="151">
        <f>N27/(F26+F28)*100</f>
        <v>59.041935483870965</v>
      </c>
      <c r="P27" s="152">
        <f>IF(G25&gt;((F26+F28)*1.05),0,((F26+F28)*1.05)-G25)</f>
        <v>14.550000000000004</v>
      </c>
      <c r="Q27" s="152">
        <f>IF(N27&gt;((F26+F28)*1.05),0,((F26+F28)*1.05)-N27)</f>
        <v>14.247000000000003</v>
      </c>
      <c r="R27" s="152">
        <f>IF(N27&gt;((F26+F28)*1.05),0,((F26+F28)*1.05)-N27)</f>
        <v>14.247000000000003</v>
      </c>
      <c r="S27" s="533"/>
      <c r="T27" s="533"/>
      <c r="U27" s="533"/>
      <c r="V27" s="153"/>
      <c r="W27" s="154"/>
      <c r="X27" s="533"/>
      <c r="AC27" s="50"/>
      <c r="AD27" s="51"/>
      <c r="AE27" s="52"/>
      <c r="AF27" s="53"/>
      <c r="AG27" s="50"/>
      <c r="AH27" s="51"/>
      <c r="AI27" s="54"/>
      <c r="AJ27" s="53"/>
      <c r="AK27" s="408"/>
    </row>
    <row r="28" spans="1:37" x14ac:dyDescent="0.2">
      <c r="A28" s="128" t="s">
        <v>60</v>
      </c>
      <c r="B28" s="79"/>
      <c r="C28" s="80"/>
      <c r="D28" s="80"/>
      <c r="E28" s="81"/>
      <c r="F28" s="129">
        <v>16</v>
      </c>
      <c r="G28" s="130">
        <v>0</v>
      </c>
      <c r="H28" s="117"/>
      <c r="I28" s="118"/>
      <c r="J28" s="119"/>
      <c r="K28" s="120"/>
      <c r="L28" s="120"/>
      <c r="M28" s="120"/>
      <c r="N28" s="121"/>
      <c r="O28" s="122"/>
      <c r="P28" s="122"/>
      <c r="Q28" s="91"/>
      <c r="R28" s="92"/>
      <c r="S28" s="534"/>
      <c r="T28" s="534"/>
      <c r="U28" s="534"/>
      <c r="V28" s="160"/>
      <c r="W28" s="161"/>
      <c r="X28" s="534"/>
      <c r="AC28" s="50"/>
      <c r="AD28" s="51"/>
      <c r="AE28" s="52"/>
      <c r="AF28" s="53"/>
      <c r="AG28" s="50"/>
      <c r="AH28" s="51"/>
      <c r="AI28" s="54"/>
      <c r="AJ28" s="53"/>
      <c r="AK28" s="408"/>
    </row>
    <row r="29" spans="1:37" s="478" customFormat="1" x14ac:dyDescent="0.2">
      <c r="A29" s="132" t="s">
        <v>61</v>
      </c>
      <c r="B29" s="133" t="s">
        <v>42</v>
      </c>
      <c r="C29" s="133" t="s">
        <v>42</v>
      </c>
      <c r="D29" s="133" t="s">
        <v>42</v>
      </c>
      <c r="E29" s="133" t="s">
        <v>42</v>
      </c>
      <c r="F29" s="134"/>
      <c r="G29" s="134"/>
      <c r="H29" s="136" t="s">
        <v>55</v>
      </c>
      <c r="I29" s="137" t="s">
        <v>42</v>
      </c>
      <c r="J29" s="135"/>
      <c r="K29" s="135"/>
      <c r="L29" s="135"/>
      <c r="M29" s="135"/>
      <c r="N29" s="135"/>
      <c r="O29" s="138"/>
      <c r="P29" s="138"/>
      <c r="Q29" s="139"/>
      <c r="R29" s="139"/>
      <c r="S29" s="140"/>
      <c r="T29" s="141"/>
      <c r="U29" s="140"/>
      <c r="V29" s="142"/>
      <c r="W29" s="143"/>
      <c r="X29" s="77"/>
      <c r="Y29" s="63"/>
      <c r="Z29" s="63"/>
      <c r="AA29" s="63"/>
      <c r="AB29" s="63"/>
      <c r="AC29" s="50"/>
      <c r="AD29" s="51"/>
      <c r="AE29" s="52"/>
      <c r="AF29" s="53"/>
      <c r="AG29" s="50"/>
      <c r="AH29" s="51"/>
      <c r="AI29" s="54"/>
      <c r="AJ29" s="53"/>
      <c r="AK29" s="408"/>
    </row>
    <row r="30" spans="1:37" s="478" customFormat="1" ht="14.25" customHeight="1" x14ac:dyDescent="0.25">
      <c r="A30" s="162" t="s">
        <v>62</v>
      </c>
      <c r="B30" s="146"/>
      <c r="C30" s="126"/>
      <c r="D30" s="126" t="s">
        <v>5</v>
      </c>
      <c r="E30" s="147"/>
      <c r="F30" s="127">
        <f>F31+F32+F33</f>
        <v>90.5</v>
      </c>
      <c r="G30" s="83">
        <f>G31+G32+G33</f>
        <v>25.1</v>
      </c>
      <c r="H30" s="84">
        <v>0.3410000000000003</v>
      </c>
      <c r="I30" s="85">
        <v>0.3410000000000003</v>
      </c>
      <c r="J30" s="86">
        <f>G30+I30</f>
        <v>25.441000000000003</v>
      </c>
      <c r="K30" s="87">
        <v>0</v>
      </c>
      <c r="L30" s="88">
        <v>21.536000000000001</v>
      </c>
      <c r="M30" s="87">
        <f>K30+L30</f>
        <v>21.536000000000001</v>
      </c>
      <c r="N30" s="89"/>
      <c r="O30" s="90"/>
      <c r="P30" s="90"/>
      <c r="Q30" s="91"/>
      <c r="R30" s="92"/>
      <c r="S30" s="532" t="s">
        <v>14</v>
      </c>
      <c r="T30" s="532" t="s">
        <v>52</v>
      </c>
      <c r="U30" s="532" t="s">
        <v>53</v>
      </c>
      <c r="V30" s="148">
        <v>56.158215400000003</v>
      </c>
      <c r="W30" s="149">
        <v>101.57996540000001</v>
      </c>
      <c r="X30" s="532"/>
      <c r="Y30" s="63"/>
      <c r="Z30" s="63"/>
      <c r="AA30" s="63"/>
      <c r="AB30" s="63"/>
      <c r="AC30" s="50"/>
      <c r="AD30" s="51"/>
      <c r="AE30" s="52">
        <v>1</v>
      </c>
      <c r="AF30" s="53"/>
      <c r="AG30" s="50"/>
      <c r="AH30" s="51"/>
      <c r="AI30" s="54">
        <f>F30</f>
        <v>90.5</v>
      </c>
      <c r="AJ30" s="53"/>
      <c r="AK30" s="408"/>
    </row>
    <row r="31" spans="1:37" x14ac:dyDescent="0.2">
      <c r="A31" s="128" t="s">
        <v>13</v>
      </c>
      <c r="B31" s="79"/>
      <c r="C31" s="80"/>
      <c r="D31" s="80"/>
      <c r="E31" s="81"/>
      <c r="F31" s="129">
        <v>25</v>
      </c>
      <c r="G31" s="130">
        <v>11.6</v>
      </c>
      <c r="H31" s="103"/>
      <c r="I31" s="104"/>
      <c r="J31" s="105"/>
      <c r="K31" s="105"/>
      <c r="L31" s="106"/>
      <c r="M31" s="107"/>
      <c r="N31" s="150">
        <f>J30</f>
        <v>25.441000000000003</v>
      </c>
      <c r="O31" s="151">
        <f>N31/(F31+F32)*100</f>
        <v>50.882000000000005</v>
      </c>
      <c r="P31" s="152">
        <f>IF(G30&gt;((F31+F32)*1.05),0,((F31+F32)*1.05)-G30)</f>
        <v>27.4</v>
      </c>
      <c r="Q31" s="152">
        <f>IF(N31&gt;((F31+F32)*1.05),0,((F31+F32)*1.05)-N31)</f>
        <v>27.058999999999997</v>
      </c>
      <c r="R31" s="152">
        <f>IF(N31&gt;((F31+F32)*1.05),0,((F31+F32)*1.05)-N31)</f>
        <v>27.058999999999997</v>
      </c>
      <c r="S31" s="533"/>
      <c r="T31" s="533"/>
      <c r="U31" s="533"/>
      <c r="V31" s="153"/>
      <c r="W31" s="154"/>
      <c r="X31" s="533"/>
      <c r="AC31" s="50"/>
      <c r="AD31" s="51"/>
      <c r="AE31" s="52"/>
      <c r="AF31" s="53"/>
      <c r="AG31" s="50"/>
      <c r="AH31" s="51"/>
      <c r="AI31" s="54"/>
      <c r="AJ31" s="53"/>
      <c r="AK31" s="408"/>
    </row>
    <row r="32" spans="1:37" x14ac:dyDescent="0.2">
      <c r="A32" s="128" t="s">
        <v>10</v>
      </c>
      <c r="B32" s="79"/>
      <c r="C32" s="80"/>
      <c r="D32" s="80"/>
      <c r="E32" s="81"/>
      <c r="F32" s="129">
        <v>25</v>
      </c>
      <c r="G32" s="130">
        <v>13.5</v>
      </c>
      <c r="H32" s="155"/>
      <c r="I32" s="156"/>
      <c r="J32" s="157"/>
      <c r="K32" s="6"/>
      <c r="L32" s="6"/>
      <c r="M32" s="158"/>
      <c r="N32" s="150">
        <f>J30</f>
        <v>25.441000000000003</v>
      </c>
      <c r="O32" s="151">
        <f>N32/(F31+F33)*100</f>
        <v>38.841221374045801</v>
      </c>
      <c r="P32" s="152">
        <f>IF(G30&gt;((F31+F33)*1.05),0,((F31+F33)*1.05)-G30)</f>
        <v>43.675000000000004</v>
      </c>
      <c r="Q32" s="152">
        <f>IF(N32&gt;((F31+F33)*1.05),0,((F31+F33)*1.05)-N32)</f>
        <v>43.334000000000003</v>
      </c>
      <c r="R32" s="152">
        <f>IF(N32&gt;((F31+F33)*1.05),0,((F31+F33)*1.05)-N32)</f>
        <v>43.334000000000003</v>
      </c>
      <c r="S32" s="533"/>
      <c r="T32" s="533"/>
      <c r="U32" s="533"/>
      <c r="V32" s="153"/>
      <c r="W32" s="154"/>
      <c r="X32" s="533"/>
      <c r="AC32" s="50"/>
      <c r="AD32" s="51"/>
      <c r="AE32" s="52"/>
      <c r="AF32" s="53"/>
      <c r="AG32" s="50"/>
      <c r="AH32" s="51"/>
      <c r="AI32" s="54"/>
      <c r="AJ32" s="53"/>
      <c r="AK32" s="408"/>
    </row>
    <row r="33" spans="1:37" x14ac:dyDescent="0.2">
      <c r="A33" s="128" t="s">
        <v>60</v>
      </c>
      <c r="B33" s="79"/>
      <c r="C33" s="80"/>
      <c r="D33" s="80"/>
      <c r="E33" s="81"/>
      <c r="F33" s="129">
        <v>40.5</v>
      </c>
      <c r="G33" s="130">
        <v>0</v>
      </c>
      <c r="H33" s="117"/>
      <c r="I33" s="118"/>
      <c r="J33" s="119"/>
      <c r="K33" s="120"/>
      <c r="L33" s="120"/>
      <c r="M33" s="120"/>
      <c r="N33" s="121"/>
      <c r="O33" s="122"/>
      <c r="P33" s="122"/>
      <c r="Q33" s="91"/>
      <c r="R33" s="92"/>
      <c r="S33" s="534"/>
      <c r="T33" s="534"/>
      <c r="U33" s="534"/>
      <c r="V33" s="160"/>
      <c r="W33" s="161"/>
      <c r="X33" s="534"/>
      <c r="AC33" s="50"/>
      <c r="AD33" s="51"/>
      <c r="AE33" s="52"/>
      <c r="AF33" s="53"/>
      <c r="AG33" s="50"/>
      <c r="AH33" s="51"/>
      <c r="AI33" s="54"/>
      <c r="AJ33" s="53"/>
      <c r="AK33" s="408"/>
    </row>
    <row r="34" spans="1:37" s="478" customFormat="1" x14ac:dyDescent="0.2">
      <c r="A34" s="163" t="s">
        <v>63</v>
      </c>
      <c r="B34" s="164" t="s">
        <v>42</v>
      </c>
      <c r="C34" s="164" t="s">
        <v>42</v>
      </c>
      <c r="D34" s="164" t="s">
        <v>42</v>
      </c>
      <c r="E34" s="164" t="s">
        <v>42</v>
      </c>
      <c r="F34" s="165"/>
      <c r="G34" s="165"/>
      <c r="H34" s="167" t="s">
        <v>64</v>
      </c>
      <c r="I34" s="168" t="s">
        <v>42</v>
      </c>
      <c r="J34" s="166"/>
      <c r="K34" s="166"/>
      <c r="L34" s="166"/>
      <c r="M34" s="166"/>
      <c r="N34" s="166"/>
      <c r="O34" s="169"/>
      <c r="P34" s="169"/>
      <c r="Q34" s="170"/>
      <c r="R34" s="170"/>
      <c r="S34" s="171"/>
      <c r="T34" s="172"/>
      <c r="U34" s="173"/>
      <c r="V34" s="174"/>
      <c r="W34" s="175"/>
      <c r="X34" s="77"/>
      <c r="Y34" s="63"/>
      <c r="Z34" s="63"/>
      <c r="AA34" s="63"/>
      <c r="AB34" s="63"/>
      <c r="AC34" s="50"/>
      <c r="AD34" s="51"/>
      <c r="AE34" s="52"/>
      <c r="AF34" s="53"/>
      <c r="AG34" s="50"/>
      <c r="AH34" s="51"/>
      <c r="AI34" s="54"/>
      <c r="AJ34" s="53"/>
      <c r="AK34" s="408"/>
    </row>
    <row r="35" spans="1:37" ht="14.25" customHeight="1" x14ac:dyDescent="0.25">
      <c r="A35" s="128" t="s">
        <v>65</v>
      </c>
      <c r="B35" s="176"/>
      <c r="C35" s="177"/>
      <c r="D35" s="177"/>
      <c r="E35" s="178" t="s">
        <v>4</v>
      </c>
      <c r="F35" s="127">
        <f>F36</f>
        <v>5.6</v>
      </c>
      <c r="G35" s="83">
        <f>G36</f>
        <v>1.6</v>
      </c>
      <c r="H35" s="84">
        <v>0</v>
      </c>
      <c r="I35" s="85">
        <v>0</v>
      </c>
      <c r="J35" s="86">
        <f>G35+I35</f>
        <v>1.6</v>
      </c>
      <c r="K35" s="87">
        <v>0</v>
      </c>
      <c r="L35" s="88">
        <v>2.2799999999999998</v>
      </c>
      <c r="M35" s="87">
        <f>K35+L35</f>
        <v>2.2799999999999998</v>
      </c>
      <c r="N35" s="89"/>
      <c r="O35" s="90"/>
      <c r="P35" s="90"/>
      <c r="Q35" s="91"/>
      <c r="R35" s="92"/>
      <c r="S35" s="535" t="s">
        <v>14</v>
      </c>
      <c r="T35" s="535" t="s">
        <v>52</v>
      </c>
      <c r="U35" s="535" t="s">
        <v>66</v>
      </c>
      <c r="V35" s="179">
        <v>56.161226630000002</v>
      </c>
      <c r="W35" s="180">
        <v>101.49754106</v>
      </c>
      <c r="X35" s="537"/>
      <c r="AC35" s="50"/>
      <c r="AD35" s="51"/>
      <c r="AE35" s="52"/>
      <c r="AF35" s="53">
        <v>1</v>
      </c>
      <c r="AG35" s="50"/>
      <c r="AH35" s="51"/>
      <c r="AI35" s="54"/>
      <c r="AJ35" s="53">
        <f>F35</f>
        <v>5.6</v>
      </c>
      <c r="AK35" s="408"/>
    </row>
    <row r="36" spans="1:37" x14ac:dyDescent="0.25">
      <c r="A36" s="128" t="s">
        <v>13</v>
      </c>
      <c r="B36" s="79"/>
      <c r="C36" s="80"/>
      <c r="D36" s="80"/>
      <c r="E36" s="81"/>
      <c r="F36" s="129">
        <v>5.6</v>
      </c>
      <c r="G36" s="181">
        <v>1.6</v>
      </c>
      <c r="H36" s="103"/>
      <c r="I36" s="104"/>
      <c r="J36" s="105"/>
      <c r="K36" s="105"/>
      <c r="L36" s="106"/>
      <c r="M36" s="107"/>
      <c r="N36" s="108">
        <f>J35</f>
        <v>1.6</v>
      </c>
      <c r="O36" s="109">
        <f>N36/F36*100</f>
        <v>28.571428571428577</v>
      </c>
      <c r="P36" s="110">
        <f>IF(G35&gt;(F36*1.05),0,(F36*1.05)-G35)</f>
        <v>4.2799999999999994</v>
      </c>
      <c r="Q36" s="110">
        <f>IF(N36&gt;(F36*1.05),0,(F36*1.05)-N36)</f>
        <v>4.2799999999999994</v>
      </c>
      <c r="R36" s="111">
        <f>IF(N36&gt;(1.05*F36),0,(F36*1.05)-N36)</f>
        <v>4.2799999999999994</v>
      </c>
      <c r="S36" s="536"/>
      <c r="T36" s="536"/>
      <c r="U36" s="536"/>
      <c r="V36" s="182"/>
      <c r="W36" s="183"/>
      <c r="X36" s="538"/>
      <c r="AC36" s="50"/>
      <c r="AD36" s="51"/>
      <c r="AE36" s="52"/>
      <c r="AF36" s="53"/>
      <c r="AG36" s="50"/>
      <c r="AH36" s="51"/>
      <c r="AI36" s="54"/>
      <c r="AJ36" s="53"/>
      <c r="AK36" s="408"/>
    </row>
    <row r="37" spans="1:37" s="478" customFormat="1" x14ac:dyDescent="0.2">
      <c r="A37" s="64" t="s">
        <v>67</v>
      </c>
      <c r="B37" s="66" t="s">
        <v>42</v>
      </c>
      <c r="C37" s="66" t="s">
        <v>42</v>
      </c>
      <c r="D37" s="66" t="s">
        <v>42</v>
      </c>
      <c r="E37" s="66" t="s">
        <v>42</v>
      </c>
      <c r="F37" s="66" t="s">
        <v>42</v>
      </c>
      <c r="G37" s="488"/>
      <c r="H37" s="68"/>
      <c r="I37" s="69" t="s">
        <v>42</v>
      </c>
      <c r="J37" s="67"/>
      <c r="K37" s="67"/>
      <c r="L37" s="67"/>
      <c r="M37" s="67"/>
      <c r="N37" s="67"/>
      <c r="O37" s="70"/>
      <c r="P37" s="70"/>
      <c r="Q37" s="71"/>
      <c r="R37" s="71"/>
      <c r="S37" s="74"/>
      <c r="T37" s="73"/>
      <c r="U37" s="74"/>
      <c r="V37" s="75"/>
      <c r="W37" s="76"/>
      <c r="X37" s="77"/>
      <c r="Y37" s="63"/>
      <c r="Z37" s="63"/>
      <c r="AA37" s="63"/>
      <c r="AB37" s="63"/>
      <c r="AC37" s="50"/>
      <c r="AD37" s="51"/>
      <c r="AE37" s="52"/>
      <c r="AF37" s="53"/>
      <c r="AG37" s="50"/>
      <c r="AH37" s="51"/>
      <c r="AI37" s="54"/>
      <c r="AJ37" s="53"/>
      <c r="AK37" s="408"/>
    </row>
    <row r="38" spans="1:37" ht="15.75" customHeight="1" x14ac:dyDescent="0.25">
      <c r="A38" s="125" t="s">
        <v>68</v>
      </c>
      <c r="B38" s="79"/>
      <c r="C38" s="126" t="s">
        <v>69</v>
      </c>
      <c r="D38" s="80"/>
      <c r="E38" s="81"/>
      <c r="F38" s="127">
        <f>F40+F39+F41</f>
        <v>313</v>
      </c>
      <c r="G38" s="83">
        <f>G39+G40+G41</f>
        <v>166</v>
      </c>
      <c r="H38" s="84">
        <v>2.5000000000000001E-2</v>
      </c>
      <c r="I38" s="85">
        <v>41.926900000000003</v>
      </c>
      <c r="J38" s="86">
        <f>G38+I38</f>
        <v>207.92689999999999</v>
      </c>
      <c r="K38" s="87">
        <v>0.16400000000000001</v>
      </c>
      <c r="L38" s="88">
        <v>0</v>
      </c>
      <c r="M38" s="87">
        <f>K38+L38</f>
        <v>0.16400000000000001</v>
      </c>
      <c r="N38" s="184"/>
      <c r="O38" s="185"/>
      <c r="P38" s="152"/>
      <c r="Q38" s="186"/>
      <c r="R38" s="186"/>
      <c r="S38" s="532" t="s">
        <v>14</v>
      </c>
      <c r="T38" s="532" t="s">
        <v>52</v>
      </c>
      <c r="U38" s="532" t="s">
        <v>70</v>
      </c>
      <c r="V38" s="148">
        <v>56.3294347</v>
      </c>
      <c r="W38" s="149">
        <v>101.75178769999999</v>
      </c>
      <c r="X38" s="532"/>
      <c r="Y38" s="187"/>
      <c r="Z38" s="188"/>
      <c r="AA38" s="188"/>
      <c r="AB38" s="188"/>
      <c r="AC38" s="50"/>
      <c r="AD38" s="51">
        <v>1</v>
      </c>
      <c r="AE38" s="52"/>
      <c r="AF38" s="53"/>
      <c r="AG38" s="50"/>
      <c r="AH38" s="51">
        <f>F38</f>
        <v>313</v>
      </c>
      <c r="AI38" s="54"/>
      <c r="AJ38" s="53"/>
      <c r="AK38" s="408"/>
    </row>
    <row r="39" spans="1:37" x14ac:dyDescent="0.25">
      <c r="A39" s="128" t="s">
        <v>48</v>
      </c>
      <c r="B39" s="79"/>
      <c r="C39" s="80"/>
      <c r="D39" s="80"/>
      <c r="E39" s="81"/>
      <c r="F39" s="189">
        <v>125</v>
      </c>
      <c r="G39" s="190">
        <v>83.4</v>
      </c>
      <c r="H39" s="191"/>
      <c r="I39" s="192" t="s">
        <v>71</v>
      </c>
      <c r="J39" s="192"/>
      <c r="K39" s="193"/>
      <c r="L39" s="194"/>
      <c r="M39" s="194"/>
      <c r="N39" s="195">
        <f>J38</f>
        <v>207.92689999999999</v>
      </c>
      <c r="O39" s="196">
        <f>N39/(F39+F41)*100</f>
        <v>110.59941489361702</v>
      </c>
      <c r="P39" s="152">
        <f>(F39+F41)*$AA$5/100-N39+I38</f>
        <v>-166</v>
      </c>
      <c r="Q39" s="186">
        <f>IF(O39&gt;$AA$5,0,((F39+F41)*$AA$5/100)-N39)</f>
        <v>0</v>
      </c>
      <c r="R39" s="186">
        <f>IF(O39&gt;$AA$5,0,((F39+F41)*$AA$5/100)-N39)</f>
        <v>0</v>
      </c>
      <c r="S39" s="533"/>
      <c r="T39" s="533"/>
      <c r="U39" s="533"/>
      <c r="V39" s="153"/>
      <c r="W39" s="154"/>
      <c r="X39" s="533"/>
      <c r="Y39" s="187"/>
      <c r="Z39" s="188"/>
      <c r="AA39" s="188"/>
      <c r="AB39" s="188"/>
      <c r="AC39" s="50"/>
      <c r="AD39" s="51"/>
      <c r="AE39" s="52"/>
      <c r="AF39" s="53"/>
      <c r="AG39" s="50"/>
      <c r="AH39" s="51"/>
      <c r="AI39" s="54"/>
      <c r="AJ39" s="53"/>
      <c r="AK39" s="408"/>
    </row>
    <row r="40" spans="1:37" x14ac:dyDescent="0.25">
      <c r="A40" s="114" t="s">
        <v>49</v>
      </c>
      <c r="B40" s="79"/>
      <c r="C40" s="80"/>
      <c r="D40" s="80"/>
      <c r="E40" s="81"/>
      <c r="F40" s="189">
        <v>125</v>
      </c>
      <c r="G40" s="190">
        <v>82.6</v>
      </c>
      <c r="H40" s="191"/>
      <c r="I40" s="192" t="s">
        <v>72</v>
      </c>
      <c r="J40" s="192" t="s">
        <v>3</v>
      </c>
      <c r="K40" s="193"/>
      <c r="L40" s="194"/>
      <c r="M40" s="194"/>
      <c r="N40" s="195">
        <f>30.3+41.5+42.182</f>
        <v>113.982</v>
      </c>
      <c r="O40" s="196">
        <f>N40/F40*100</f>
        <v>91.185599999999994</v>
      </c>
      <c r="P40" s="152">
        <f>(F40*$AA$5/100)-N40+42.182</f>
        <v>-71.8</v>
      </c>
      <c r="Q40" s="186">
        <f>IF(O40&gt;$AA$5,0,((F40)*$AA$5/100)-N40)</f>
        <v>0</v>
      </c>
      <c r="R40" s="186">
        <f>IF(O40&gt;$AA$5,0,((F40)*$AA$5/100)-N40)</f>
        <v>0</v>
      </c>
      <c r="S40" s="533"/>
      <c r="T40" s="533"/>
      <c r="U40" s="533"/>
      <c r="V40" s="153"/>
      <c r="W40" s="154"/>
      <c r="X40" s="533"/>
      <c r="Y40" s="187"/>
      <c r="Z40" s="188"/>
      <c r="AA40" s="188"/>
      <c r="AB40" s="188"/>
      <c r="AC40" s="50"/>
      <c r="AD40" s="51"/>
      <c r="AE40" s="52"/>
      <c r="AF40" s="53"/>
      <c r="AG40" s="50"/>
      <c r="AH40" s="51"/>
      <c r="AI40" s="54"/>
      <c r="AJ40" s="53"/>
      <c r="AK40" s="408"/>
    </row>
    <row r="41" spans="1:37" x14ac:dyDescent="0.2">
      <c r="A41" s="114" t="s">
        <v>73</v>
      </c>
      <c r="B41" s="79"/>
      <c r="C41" s="80"/>
      <c r="D41" s="80"/>
      <c r="E41" s="81"/>
      <c r="F41" s="189">
        <v>63</v>
      </c>
      <c r="G41" s="130">
        <v>0</v>
      </c>
      <c r="H41" s="191"/>
      <c r="I41" s="192" t="s">
        <v>71</v>
      </c>
      <c r="J41" s="192" t="s">
        <v>27</v>
      </c>
      <c r="K41" s="193"/>
      <c r="L41" s="194"/>
      <c r="M41" s="197"/>
      <c r="N41" s="198">
        <f>21.5+22.1+0.592</f>
        <v>44.192</v>
      </c>
      <c r="O41" s="196">
        <f>N41/F41*100</f>
        <v>70.146031746031738</v>
      </c>
      <c r="P41" s="152">
        <f>(F41*$AA$5/100)-N41+0.592</f>
        <v>-43.6</v>
      </c>
      <c r="Q41" s="186">
        <f>IF(O41&gt;$AA$5,0,((F41)*$AA$5/100)-N41)</f>
        <v>0</v>
      </c>
      <c r="R41" s="186">
        <f>IF(O41&gt;$AA$5,0,((F41)*$AA$5/100)-N41)</f>
        <v>0</v>
      </c>
      <c r="S41" s="534"/>
      <c r="T41" s="534"/>
      <c r="U41" s="534"/>
      <c r="V41" s="160"/>
      <c r="W41" s="161"/>
      <c r="X41" s="534"/>
      <c r="Y41" s="187"/>
      <c r="Z41" s="188"/>
      <c r="AA41" s="188"/>
      <c r="AB41" s="188"/>
      <c r="AC41" s="50"/>
      <c r="AD41" s="51"/>
      <c r="AE41" s="52"/>
      <c r="AF41" s="53"/>
      <c r="AG41" s="50"/>
      <c r="AH41" s="51"/>
      <c r="AI41" s="54"/>
      <c r="AJ41" s="53"/>
      <c r="AK41" s="408"/>
    </row>
    <row r="42" spans="1:37" s="478" customFormat="1" x14ac:dyDescent="0.2">
      <c r="A42" s="132" t="s">
        <v>74</v>
      </c>
      <c r="B42" s="133" t="s">
        <v>42</v>
      </c>
      <c r="C42" s="133" t="s">
        <v>42</v>
      </c>
      <c r="D42" s="133" t="s">
        <v>42</v>
      </c>
      <c r="E42" s="133" t="s">
        <v>42</v>
      </c>
      <c r="F42" s="134"/>
      <c r="G42" s="134"/>
      <c r="H42" s="136" t="s">
        <v>75</v>
      </c>
      <c r="I42" s="137" t="s">
        <v>42</v>
      </c>
      <c r="J42" s="135"/>
      <c r="K42" s="135"/>
      <c r="L42" s="135"/>
      <c r="M42" s="135"/>
      <c r="N42" s="135"/>
      <c r="O42" s="138"/>
      <c r="P42" s="138"/>
      <c r="Q42" s="139"/>
      <c r="R42" s="139"/>
      <c r="S42" s="140"/>
      <c r="T42" s="141"/>
      <c r="U42" s="140"/>
      <c r="V42" s="142"/>
      <c r="W42" s="143"/>
      <c r="X42" s="77"/>
      <c r="Y42" s="63"/>
      <c r="Z42" s="63"/>
      <c r="AA42" s="63"/>
      <c r="AB42" s="63"/>
      <c r="AC42" s="50"/>
      <c r="AD42" s="51"/>
      <c r="AE42" s="52"/>
      <c r="AF42" s="53"/>
      <c r="AG42" s="50"/>
      <c r="AH42" s="51"/>
      <c r="AI42" s="54"/>
      <c r="AJ42" s="53"/>
      <c r="AK42" s="408"/>
    </row>
    <row r="43" spans="1:37" s="95" customFormat="1" ht="15.75" customHeight="1" x14ac:dyDescent="0.25">
      <c r="A43" s="128" t="s">
        <v>76</v>
      </c>
      <c r="B43" s="146"/>
      <c r="C43" s="126"/>
      <c r="D43" s="126" t="s">
        <v>59</v>
      </c>
      <c r="E43" s="147"/>
      <c r="F43" s="127">
        <f>F44+F45</f>
        <v>32</v>
      </c>
      <c r="G43" s="83">
        <f>G44+G45</f>
        <v>10.1</v>
      </c>
      <c r="H43" s="84">
        <v>0</v>
      </c>
      <c r="I43" s="85">
        <v>0</v>
      </c>
      <c r="J43" s="86">
        <f>G43+I43</f>
        <v>10.1</v>
      </c>
      <c r="K43" s="87">
        <v>7.4999999999999997E-2</v>
      </c>
      <c r="L43" s="88">
        <v>10.154999999999999</v>
      </c>
      <c r="M43" s="87">
        <f>K43+L43</f>
        <v>10.229999999999999</v>
      </c>
      <c r="N43" s="89"/>
      <c r="O43" s="90"/>
      <c r="P43" s="90"/>
      <c r="Q43" s="91"/>
      <c r="R43" s="92"/>
      <c r="S43" s="532" t="s">
        <v>14</v>
      </c>
      <c r="T43" s="532" t="s">
        <v>52</v>
      </c>
      <c r="U43" s="532" t="s">
        <v>77</v>
      </c>
      <c r="V43" s="93">
        <v>56.318410999999998</v>
      </c>
      <c r="W43" s="94">
        <v>101.6741753</v>
      </c>
      <c r="X43" s="532"/>
      <c r="AC43" s="50"/>
      <c r="AD43" s="96"/>
      <c r="AE43" s="52">
        <v>1</v>
      </c>
      <c r="AF43" s="53"/>
      <c r="AG43" s="50"/>
      <c r="AH43" s="96"/>
      <c r="AI43" s="199">
        <f>F43</f>
        <v>32</v>
      </c>
      <c r="AJ43" s="53"/>
      <c r="AK43" s="408"/>
    </row>
    <row r="44" spans="1:37" s="95" customFormat="1" x14ac:dyDescent="0.25">
      <c r="A44" s="200" t="s">
        <v>13</v>
      </c>
      <c r="B44" s="79"/>
      <c r="C44" s="80"/>
      <c r="D44" s="80"/>
      <c r="E44" s="81"/>
      <c r="F44" s="189">
        <v>16</v>
      </c>
      <c r="G44" s="190">
        <v>4.3</v>
      </c>
      <c r="H44" s="103"/>
      <c r="I44" s="104"/>
      <c r="J44" s="105"/>
      <c r="K44" s="105"/>
      <c r="L44" s="106"/>
      <c r="M44" s="107"/>
      <c r="N44" s="108">
        <f>J43</f>
        <v>10.1</v>
      </c>
      <c r="O44" s="109">
        <f>N44/F44*100</f>
        <v>63.125</v>
      </c>
      <c r="P44" s="110">
        <f>IF(G43&gt;(F44*1.05),0,(F44*1.05)-G43)</f>
        <v>6.7000000000000011</v>
      </c>
      <c r="Q44" s="110">
        <f>IF(N44&gt;(F44*1.05),0,(F44*1.05)-N44)</f>
        <v>6.7000000000000011</v>
      </c>
      <c r="R44" s="111">
        <f>IF(N44&gt;(1.05*F44),0,(F44*1.05)-N44)</f>
        <v>6.7000000000000011</v>
      </c>
      <c r="S44" s="533"/>
      <c r="T44" s="533"/>
      <c r="U44" s="533"/>
      <c r="V44" s="112"/>
      <c r="W44" s="113"/>
      <c r="X44" s="533"/>
      <c r="AC44" s="50"/>
      <c r="AD44" s="96"/>
      <c r="AE44" s="52"/>
      <c r="AF44" s="53"/>
      <c r="AG44" s="50"/>
      <c r="AH44" s="96"/>
      <c r="AI44" s="54"/>
      <c r="AJ44" s="53"/>
      <c r="AK44" s="408"/>
    </row>
    <row r="45" spans="1:37" s="95" customFormat="1" x14ac:dyDescent="0.25">
      <c r="A45" s="200" t="s">
        <v>10</v>
      </c>
      <c r="B45" s="79"/>
      <c r="C45" s="80"/>
      <c r="D45" s="80"/>
      <c r="E45" s="81"/>
      <c r="F45" s="189">
        <v>16</v>
      </c>
      <c r="G45" s="190">
        <v>5.8</v>
      </c>
      <c r="H45" s="117"/>
      <c r="I45" s="118"/>
      <c r="J45" s="119"/>
      <c r="K45" s="120"/>
      <c r="L45" s="120"/>
      <c r="M45" s="120"/>
      <c r="N45" s="121"/>
      <c r="O45" s="122"/>
      <c r="P45" s="122"/>
      <c r="Q45" s="91"/>
      <c r="R45" s="92"/>
      <c r="S45" s="534"/>
      <c r="T45" s="534"/>
      <c r="U45" s="534"/>
      <c r="V45" s="123"/>
      <c r="W45" s="124"/>
      <c r="X45" s="534"/>
      <c r="AC45" s="50"/>
      <c r="AD45" s="96"/>
      <c r="AE45" s="52"/>
      <c r="AF45" s="53"/>
      <c r="AG45" s="50"/>
      <c r="AH45" s="96"/>
      <c r="AI45" s="54"/>
      <c r="AJ45" s="53"/>
      <c r="AK45" s="408"/>
    </row>
    <row r="46" spans="1:37" s="478" customFormat="1" x14ac:dyDescent="0.2">
      <c r="A46" s="132" t="s">
        <v>74</v>
      </c>
      <c r="B46" s="133" t="s">
        <v>42</v>
      </c>
      <c r="C46" s="133" t="s">
        <v>42</v>
      </c>
      <c r="D46" s="133" t="s">
        <v>42</v>
      </c>
      <c r="E46" s="133" t="s">
        <v>42</v>
      </c>
      <c r="F46" s="134"/>
      <c r="G46" s="134"/>
      <c r="H46" s="136" t="s">
        <v>75</v>
      </c>
      <c r="I46" s="137" t="s">
        <v>42</v>
      </c>
      <c r="J46" s="135"/>
      <c r="K46" s="135"/>
      <c r="L46" s="135"/>
      <c r="M46" s="135"/>
      <c r="N46" s="135"/>
      <c r="O46" s="138"/>
      <c r="P46" s="138"/>
      <c r="Q46" s="139"/>
      <c r="R46" s="139"/>
      <c r="S46" s="140"/>
      <c r="T46" s="141"/>
      <c r="U46" s="140"/>
      <c r="V46" s="142"/>
      <c r="W46" s="143"/>
      <c r="X46" s="77"/>
      <c r="Y46" s="63"/>
      <c r="Z46" s="63"/>
      <c r="AA46" s="63"/>
      <c r="AB46" s="63"/>
      <c r="AC46" s="50"/>
      <c r="AD46" s="51"/>
      <c r="AE46" s="52"/>
      <c r="AF46" s="53"/>
      <c r="AG46" s="50"/>
      <c r="AH46" s="51"/>
      <c r="AI46" s="54"/>
      <c r="AJ46" s="53"/>
      <c r="AK46" s="408"/>
    </row>
    <row r="47" spans="1:37" s="95" customFormat="1" ht="15.75" customHeight="1" x14ac:dyDescent="0.25">
      <c r="A47" s="128" t="s">
        <v>78</v>
      </c>
      <c r="B47" s="146"/>
      <c r="C47" s="126"/>
      <c r="D47" s="126" t="s">
        <v>59</v>
      </c>
      <c r="E47" s="147"/>
      <c r="F47" s="127">
        <f>F48+F49</f>
        <v>50</v>
      </c>
      <c r="G47" s="83">
        <f>G48+G49</f>
        <v>15.8</v>
      </c>
      <c r="H47" s="84">
        <v>0.35399999999999998</v>
      </c>
      <c r="I47" s="85">
        <v>0.35399999999999998</v>
      </c>
      <c r="J47" s="86">
        <f>G47+I47</f>
        <v>16.154</v>
      </c>
      <c r="K47" s="87">
        <v>0.65500000000000003</v>
      </c>
      <c r="L47" s="88">
        <v>19.942</v>
      </c>
      <c r="M47" s="87">
        <f>K47+L47</f>
        <v>20.597000000000001</v>
      </c>
      <c r="N47" s="89"/>
      <c r="O47" s="90"/>
      <c r="P47" s="90"/>
      <c r="Q47" s="91"/>
      <c r="R47" s="92"/>
      <c r="S47" s="532" t="s">
        <v>14</v>
      </c>
      <c r="T47" s="532" t="s">
        <v>52</v>
      </c>
      <c r="U47" s="532" t="s">
        <v>53</v>
      </c>
      <c r="V47" s="93">
        <v>56.1831137</v>
      </c>
      <c r="W47" s="94">
        <v>101.5989232</v>
      </c>
      <c r="X47" s="532"/>
      <c r="AC47" s="50"/>
      <c r="AD47" s="96"/>
      <c r="AE47" s="52">
        <v>1</v>
      </c>
      <c r="AF47" s="53"/>
      <c r="AG47" s="50"/>
      <c r="AH47" s="96"/>
      <c r="AI47" s="199">
        <f>F47</f>
        <v>50</v>
      </c>
      <c r="AJ47" s="53"/>
      <c r="AK47" s="408"/>
    </row>
    <row r="48" spans="1:37" s="95" customFormat="1" x14ac:dyDescent="0.25">
      <c r="A48" s="200" t="s">
        <v>13</v>
      </c>
      <c r="B48" s="79"/>
      <c r="C48" s="80"/>
      <c r="D48" s="80"/>
      <c r="E48" s="81"/>
      <c r="F48" s="189">
        <v>25</v>
      </c>
      <c r="G48" s="190">
        <v>7</v>
      </c>
      <c r="H48" s="103"/>
      <c r="I48" s="104"/>
      <c r="J48" s="105"/>
      <c r="K48" s="105"/>
      <c r="L48" s="106"/>
      <c r="M48" s="107"/>
      <c r="N48" s="108">
        <f>J47</f>
        <v>16.154</v>
      </c>
      <c r="O48" s="109">
        <f>N48/F48*100</f>
        <v>64.616</v>
      </c>
      <c r="P48" s="110">
        <f>IF(G47&gt;(F48*1.05),0,(F48*1.05)-G47)</f>
        <v>10.45</v>
      </c>
      <c r="Q48" s="110">
        <f>IF(N48&gt;(F48*1.05),0,(F48*1.05)-N48)</f>
        <v>10.096</v>
      </c>
      <c r="R48" s="111">
        <f>IF(N48&gt;(1.05*F48),0,(F48*1.05)-N48)</f>
        <v>10.096</v>
      </c>
      <c r="S48" s="533"/>
      <c r="T48" s="533"/>
      <c r="U48" s="533"/>
      <c r="V48" s="112"/>
      <c r="W48" s="113"/>
      <c r="X48" s="533"/>
      <c r="AC48" s="50"/>
      <c r="AD48" s="96"/>
      <c r="AE48" s="52"/>
      <c r="AF48" s="53"/>
      <c r="AG48" s="50"/>
      <c r="AH48" s="96"/>
      <c r="AI48" s="54"/>
      <c r="AJ48" s="53"/>
      <c r="AK48" s="408"/>
    </row>
    <row r="49" spans="1:37" s="95" customFormat="1" x14ac:dyDescent="0.25">
      <c r="A49" s="200" t="s">
        <v>10</v>
      </c>
      <c r="B49" s="79"/>
      <c r="C49" s="80"/>
      <c r="D49" s="80"/>
      <c r="E49" s="81"/>
      <c r="F49" s="189">
        <v>25</v>
      </c>
      <c r="G49" s="190">
        <v>8.8000000000000007</v>
      </c>
      <c r="H49" s="117"/>
      <c r="I49" s="118"/>
      <c r="J49" s="119"/>
      <c r="K49" s="120"/>
      <c r="L49" s="120"/>
      <c r="M49" s="120"/>
      <c r="N49" s="121"/>
      <c r="O49" s="122"/>
      <c r="P49" s="122"/>
      <c r="Q49" s="91"/>
      <c r="R49" s="92"/>
      <c r="S49" s="534"/>
      <c r="T49" s="534"/>
      <c r="U49" s="534"/>
      <c r="V49" s="123"/>
      <c r="W49" s="124"/>
      <c r="X49" s="534"/>
      <c r="AC49" s="50"/>
      <c r="AD49" s="96"/>
      <c r="AE49" s="52"/>
      <c r="AF49" s="53"/>
      <c r="AG49" s="50"/>
      <c r="AH49" s="96"/>
      <c r="AI49" s="54"/>
      <c r="AJ49" s="53"/>
      <c r="AK49" s="408"/>
    </row>
    <row r="50" spans="1:37" s="478" customFormat="1" x14ac:dyDescent="0.2">
      <c r="A50" s="132" t="s">
        <v>74</v>
      </c>
      <c r="B50" s="133" t="s">
        <v>42</v>
      </c>
      <c r="C50" s="133" t="s">
        <v>42</v>
      </c>
      <c r="D50" s="133" t="s">
        <v>42</v>
      </c>
      <c r="E50" s="133" t="s">
        <v>42</v>
      </c>
      <c r="F50" s="134"/>
      <c r="G50" s="134"/>
      <c r="H50" s="136" t="s">
        <v>75</v>
      </c>
      <c r="I50" s="137" t="s">
        <v>42</v>
      </c>
      <c r="J50" s="135"/>
      <c r="K50" s="135"/>
      <c r="L50" s="135"/>
      <c r="M50" s="135"/>
      <c r="N50" s="135"/>
      <c r="O50" s="138"/>
      <c r="P50" s="138"/>
      <c r="Q50" s="139"/>
      <c r="R50" s="139"/>
      <c r="S50" s="140"/>
      <c r="T50" s="141"/>
      <c r="U50" s="140"/>
      <c r="V50" s="142"/>
      <c r="W50" s="143"/>
      <c r="X50" s="77"/>
      <c r="Y50" s="63"/>
      <c r="Z50" s="63"/>
      <c r="AA50" s="63"/>
      <c r="AB50" s="63"/>
      <c r="AC50" s="50"/>
      <c r="AD50" s="51"/>
      <c r="AE50" s="52"/>
      <c r="AF50" s="53"/>
      <c r="AG50" s="50"/>
      <c r="AH50" s="51"/>
      <c r="AI50" s="54"/>
      <c r="AJ50" s="53"/>
      <c r="AK50" s="408"/>
    </row>
    <row r="51" spans="1:37" s="95" customFormat="1" ht="15.75" customHeight="1" x14ac:dyDescent="0.25">
      <c r="A51" s="128" t="s">
        <v>79</v>
      </c>
      <c r="B51" s="146"/>
      <c r="C51" s="126"/>
      <c r="D51" s="126" t="s">
        <v>57</v>
      </c>
      <c r="E51" s="147"/>
      <c r="F51" s="127">
        <f>F52+F53</f>
        <v>32</v>
      </c>
      <c r="G51" s="83">
        <f>G52+G53</f>
        <v>8.3000000000000007</v>
      </c>
      <c r="H51" s="84">
        <v>0</v>
      </c>
      <c r="I51" s="85">
        <v>0</v>
      </c>
      <c r="J51" s="86">
        <f>G51+I51</f>
        <v>8.3000000000000007</v>
      </c>
      <c r="K51" s="87">
        <v>5.0000000000000001E-3</v>
      </c>
      <c r="L51" s="88">
        <v>40.290999999999997</v>
      </c>
      <c r="M51" s="87">
        <f>K51+L51</f>
        <v>40.295999999999999</v>
      </c>
      <c r="N51" s="89"/>
      <c r="O51" s="90"/>
      <c r="P51" s="90"/>
      <c r="Q51" s="91"/>
      <c r="R51" s="92"/>
      <c r="S51" s="532" t="s">
        <v>14</v>
      </c>
      <c r="T51" s="532" t="s">
        <v>52</v>
      </c>
      <c r="U51" s="532" t="s">
        <v>53</v>
      </c>
      <c r="V51" s="93">
        <v>56.186845419999997</v>
      </c>
      <c r="W51" s="94">
        <v>101.56018137</v>
      </c>
      <c r="X51" s="532"/>
      <c r="AC51" s="50"/>
      <c r="AD51" s="96"/>
      <c r="AE51" s="52">
        <v>1</v>
      </c>
      <c r="AF51" s="53"/>
      <c r="AG51" s="50"/>
      <c r="AH51" s="96"/>
      <c r="AI51" s="199">
        <f>F51</f>
        <v>32</v>
      </c>
      <c r="AJ51" s="53"/>
      <c r="AK51" s="408"/>
    </row>
    <row r="52" spans="1:37" s="95" customFormat="1" x14ac:dyDescent="0.25">
      <c r="A52" s="200" t="s">
        <v>13</v>
      </c>
      <c r="B52" s="79"/>
      <c r="C52" s="80"/>
      <c r="D52" s="80"/>
      <c r="E52" s="81"/>
      <c r="F52" s="189">
        <v>16</v>
      </c>
      <c r="G52" s="190">
        <v>3</v>
      </c>
      <c r="H52" s="103"/>
      <c r="I52" s="104"/>
      <c r="J52" s="105"/>
      <c r="K52" s="105"/>
      <c r="L52" s="106"/>
      <c r="M52" s="107"/>
      <c r="N52" s="108">
        <f>J51</f>
        <v>8.3000000000000007</v>
      </c>
      <c r="O52" s="109">
        <f>N52/F52*100</f>
        <v>51.875000000000007</v>
      </c>
      <c r="P52" s="110">
        <f>IF(G51&gt;(F52*1.05),0,(F52*1.05)-G51)</f>
        <v>8.5</v>
      </c>
      <c r="Q52" s="110">
        <f>IF(N52&gt;(F52*1.05),0,(F52*1.05)-N52)</f>
        <v>8.5</v>
      </c>
      <c r="R52" s="111">
        <f>IF(N52&gt;(1.05*F52),0,(F52*1.05)-N52)</f>
        <v>8.5</v>
      </c>
      <c r="S52" s="533"/>
      <c r="T52" s="533"/>
      <c r="U52" s="533"/>
      <c r="V52" s="112"/>
      <c r="W52" s="113"/>
      <c r="X52" s="533"/>
      <c r="AC52" s="50"/>
      <c r="AD52" s="96"/>
      <c r="AE52" s="52"/>
      <c r="AF52" s="53"/>
      <c r="AG52" s="50"/>
      <c r="AH52" s="96"/>
      <c r="AI52" s="54"/>
      <c r="AJ52" s="53"/>
      <c r="AK52" s="408"/>
    </row>
    <row r="53" spans="1:37" s="95" customFormat="1" x14ac:dyDescent="0.25">
      <c r="A53" s="200" t="s">
        <v>10</v>
      </c>
      <c r="B53" s="79"/>
      <c r="C53" s="80"/>
      <c r="D53" s="80"/>
      <c r="E53" s="81"/>
      <c r="F53" s="201">
        <v>16</v>
      </c>
      <c r="G53" s="202">
        <v>5.3</v>
      </c>
      <c r="H53" s="117"/>
      <c r="I53" s="118"/>
      <c r="J53" s="119"/>
      <c r="K53" s="120"/>
      <c r="L53" s="120"/>
      <c r="M53" s="120"/>
      <c r="N53" s="121"/>
      <c r="O53" s="122"/>
      <c r="P53" s="122"/>
      <c r="Q53" s="91"/>
      <c r="R53" s="92"/>
      <c r="S53" s="534"/>
      <c r="T53" s="534"/>
      <c r="U53" s="534"/>
      <c r="V53" s="123"/>
      <c r="W53" s="124"/>
      <c r="X53" s="534"/>
      <c r="AC53" s="50"/>
      <c r="AD53" s="96"/>
      <c r="AE53" s="52"/>
      <c r="AF53" s="53"/>
      <c r="AG53" s="50"/>
      <c r="AH53" s="96"/>
      <c r="AI53" s="54"/>
      <c r="AJ53" s="53"/>
      <c r="AK53" s="408"/>
    </row>
    <row r="54" spans="1:37" s="478" customFormat="1" x14ac:dyDescent="0.2">
      <c r="A54" s="132" t="s">
        <v>80</v>
      </c>
      <c r="B54" s="133" t="s">
        <v>42</v>
      </c>
      <c r="C54" s="133" t="s">
        <v>42</v>
      </c>
      <c r="D54" s="133" t="s">
        <v>42</v>
      </c>
      <c r="E54" s="133" t="s">
        <v>42</v>
      </c>
      <c r="F54" s="134"/>
      <c r="G54" s="134"/>
      <c r="H54" s="136" t="s">
        <v>75</v>
      </c>
      <c r="I54" s="137" t="s">
        <v>42</v>
      </c>
      <c r="J54" s="135"/>
      <c r="K54" s="135"/>
      <c r="L54" s="135"/>
      <c r="M54" s="135"/>
      <c r="N54" s="135"/>
      <c r="O54" s="138"/>
      <c r="P54" s="138"/>
      <c r="Q54" s="139"/>
      <c r="R54" s="139"/>
      <c r="S54" s="203"/>
      <c r="T54" s="141"/>
      <c r="U54" s="140"/>
      <c r="V54" s="204"/>
      <c r="W54" s="143"/>
      <c r="X54" s="77"/>
      <c r="Y54" s="63"/>
      <c r="Z54" s="63"/>
      <c r="AA54" s="63"/>
      <c r="AB54" s="63"/>
      <c r="AC54" s="50"/>
      <c r="AD54" s="51"/>
      <c r="AE54" s="52"/>
      <c r="AF54" s="53"/>
      <c r="AG54" s="50"/>
      <c r="AH54" s="51"/>
      <c r="AI54" s="54"/>
      <c r="AJ54" s="53"/>
      <c r="AK54" s="408"/>
    </row>
    <row r="55" spans="1:37" s="95" customFormat="1" ht="15.75" customHeight="1" x14ac:dyDescent="0.25">
      <c r="A55" s="162" t="s">
        <v>81</v>
      </c>
      <c r="B55" s="146"/>
      <c r="C55" s="126"/>
      <c r="D55" s="126" t="s">
        <v>82</v>
      </c>
      <c r="E55" s="147"/>
      <c r="F55" s="127">
        <f>F56+F57</f>
        <v>126</v>
      </c>
      <c r="G55" s="83">
        <f>G56+G57</f>
        <v>19.7</v>
      </c>
      <c r="H55" s="84">
        <v>0.97299999999999986</v>
      </c>
      <c r="I55" s="85">
        <v>0.99299999999999988</v>
      </c>
      <c r="J55" s="86">
        <f>G55+I55</f>
        <v>20.692999999999998</v>
      </c>
      <c r="K55" s="87">
        <v>0</v>
      </c>
      <c r="L55" s="88">
        <v>90.316999999999993</v>
      </c>
      <c r="M55" s="87">
        <f>K55+L55</f>
        <v>90.316999999999993</v>
      </c>
      <c r="N55" s="89"/>
      <c r="O55" s="90"/>
      <c r="P55" s="90"/>
      <c r="Q55" s="91"/>
      <c r="R55" s="92"/>
      <c r="S55" s="532" t="s">
        <v>14</v>
      </c>
      <c r="T55" s="532" t="s">
        <v>52</v>
      </c>
      <c r="U55" s="539" t="s">
        <v>83</v>
      </c>
      <c r="V55" s="93">
        <v>56.2711331</v>
      </c>
      <c r="W55" s="148">
        <v>101.854527</v>
      </c>
      <c r="X55" s="532"/>
      <c r="AC55" s="50"/>
      <c r="AD55" s="96"/>
      <c r="AE55" s="52">
        <v>1</v>
      </c>
      <c r="AF55" s="53"/>
      <c r="AG55" s="50"/>
      <c r="AH55" s="96"/>
      <c r="AI55" s="199">
        <f>F55</f>
        <v>126</v>
      </c>
      <c r="AJ55" s="53"/>
      <c r="AK55" s="408"/>
    </row>
    <row r="56" spans="1:37" s="95" customFormat="1" x14ac:dyDescent="0.25">
      <c r="A56" s="200" t="s">
        <v>13</v>
      </c>
      <c r="B56" s="79"/>
      <c r="C56" s="80"/>
      <c r="D56" s="80"/>
      <c r="E56" s="81"/>
      <c r="F56" s="189">
        <v>63</v>
      </c>
      <c r="G56" s="190">
        <v>10.5</v>
      </c>
      <c r="H56" s="103"/>
      <c r="I56" s="104"/>
      <c r="J56" s="105"/>
      <c r="K56" s="105"/>
      <c r="L56" s="106"/>
      <c r="M56" s="107"/>
      <c r="N56" s="108">
        <f>J55</f>
        <v>20.692999999999998</v>
      </c>
      <c r="O56" s="109">
        <f>N56/F56*100</f>
        <v>32.846031746031748</v>
      </c>
      <c r="P56" s="110">
        <f>IF(G55&gt;(F56*1.05),0,(F56*1.05)-G55)</f>
        <v>46.45</v>
      </c>
      <c r="Q56" s="110">
        <f>IF(N56&gt;(F56*1.05),0,(F56*1.05)-N56)</f>
        <v>45.457000000000008</v>
      </c>
      <c r="R56" s="111">
        <f>IF(N56&gt;(1.05*F56),0,(F56*1.05)-N56)</f>
        <v>45.457000000000008</v>
      </c>
      <c r="S56" s="533"/>
      <c r="T56" s="533"/>
      <c r="U56" s="540"/>
      <c r="V56" s="112"/>
      <c r="W56" s="153"/>
      <c r="X56" s="533"/>
      <c r="AC56" s="50"/>
      <c r="AD56" s="96"/>
      <c r="AE56" s="52"/>
      <c r="AF56" s="53"/>
      <c r="AG56" s="50"/>
      <c r="AH56" s="96"/>
      <c r="AI56" s="54"/>
      <c r="AJ56" s="53"/>
      <c r="AK56" s="408"/>
    </row>
    <row r="57" spans="1:37" s="95" customFormat="1" x14ac:dyDescent="0.25">
      <c r="A57" s="200" t="s">
        <v>10</v>
      </c>
      <c r="B57" s="79"/>
      <c r="C57" s="80"/>
      <c r="D57" s="80"/>
      <c r="E57" s="81"/>
      <c r="F57" s="189">
        <v>63</v>
      </c>
      <c r="G57" s="190">
        <v>9.1999999999999993</v>
      </c>
      <c r="H57" s="117"/>
      <c r="I57" s="118"/>
      <c r="J57" s="119"/>
      <c r="K57" s="120"/>
      <c r="L57" s="120"/>
      <c r="M57" s="120"/>
      <c r="N57" s="121"/>
      <c r="O57" s="122"/>
      <c r="P57" s="122"/>
      <c r="Q57" s="91"/>
      <c r="R57" s="92"/>
      <c r="S57" s="533"/>
      <c r="T57" s="533"/>
      <c r="U57" s="540"/>
      <c r="V57" s="112"/>
      <c r="W57" s="153"/>
      <c r="X57" s="533"/>
      <c r="AC57" s="50"/>
      <c r="AD57" s="96"/>
      <c r="AE57" s="52"/>
      <c r="AF57" s="53"/>
      <c r="AG57" s="50"/>
      <c r="AH57" s="96"/>
      <c r="AI57" s="54"/>
      <c r="AJ57" s="53"/>
      <c r="AK57" s="408"/>
    </row>
    <row r="58" spans="1:37" s="95" customFormat="1" x14ac:dyDescent="0.25">
      <c r="A58" s="205" t="s">
        <v>81</v>
      </c>
      <c r="B58" s="79"/>
      <c r="C58" s="80"/>
      <c r="D58" s="80"/>
      <c r="E58" s="81"/>
      <c r="F58" s="127">
        <f>F59+F60</f>
        <v>80</v>
      </c>
      <c r="G58" s="83">
        <f>G59+G60</f>
        <v>8</v>
      </c>
      <c r="H58" s="84"/>
      <c r="I58" s="85"/>
      <c r="J58" s="206">
        <f>G58+H58</f>
        <v>8</v>
      </c>
      <c r="K58" s="87"/>
      <c r="L58" s="88"/>
      <c r="M58" s="87"/>
      <c r="N58" s="89"/>
      <c r="O58" s="90"/>
      <c r="P58" s="90"/>
      <c r="Q58" s="91"/>
      <c r="R58" s="92"/>
      <c r="S58" s="533"/>
      <c r="T58" s="533"/>
      <c r="U58" s="540"/>
      <c r="V58" s="112"/>
      <c r="W58" s="153"/>
      <c r="X58" s="533"/>
      <c r="AC58" s="50"/>
      <c r="AD58" s="96"/>
      <c r="AE58" s="52"/>
      <c r="AF58" s="53"/>
      <c r="AG58" s="50"/>
      <c r="AH58" s="96"/>
      <c r="AI58" s="199">
        <f>F58</f>
        <v>80</v>
      </c>
      <c r="AJ58" s="53"/>
      <c r="AK58" s="408"/>
    </row>
    <row r="59" spans="1:37" s="95" customFormat="1" x14ac:dyDescent="0.25">
      <c r="A59" s="114" t="s">
        <v>73</v>
      </c>
      <c r="B59" s="79"/>
      <c r="C59" s="80"/>
      <c r="D59" s="80"/>
      <c r="E59" s="81"/>
      <c r="F59" s="189">
        <v>40</v>
      </c>
      <c r="G59" s="190">
        <v>1.4</v>
      </c>
      <c r="H59" s="103"/>
      <c r="I59" s="104"/>
      <c r="J59" s="105"/>
      <c r="K59" s="105"/>
      <c r="L59" s="106"/>
      <c r="M59" s="107"/>
      <c r="N59" s="108">
        <f>J58</f>
        <v>8</v>
      </c>
      <c r="O59" s="109">
        <f>N59/F59*100</f>
        <v>20</v>
      </c>
      <c r="P59" s="110">
        <f>IF(G58&gt;(F59*1.05),0,(F59*1.05)-G58)</f>
        <v>34</v>
      </c>
      <c r="Q59" s="110">
        <f>IF(N59&gt;(F59*1.05),0,(F59*1.05)-N59)</f>
        <v>34</v>
      </c>
      <c r="R59" s="111">
        <f>IF(N59&gt;(1.05*F59),0,(F59*1.05)-N59)</f>
        <v>34</v>
      </c>
      <c r="S59" s="533"/>
      <c r="T59" s="533"/>
      <c r="U59" s="540"/>
      <c r="V59" s="112"/>
      <c r="W59" s="153"/>
      <c r="X59" s="533"/>
      <c r="AC59" s="50"/>
      <c r="AD59" s="96"/>
      <c r="AE59" s="52"/>
      <c r="AF59" s="53"/>
      <c r="AG59" s="50"/>
      <c r="AH59" s="96"/>
      <c r="AI59" s="54"/>
      <c r="AJ59" s="53"/>
      <c r="AK59" s="408"/>
    </row>
    <row r="60" spans="1:37" s="95" customFormat="1" x14ac:dyDescent="0.25">
      <c r="A60" s="207" t="s">
        <v>84</v>
      </c>
      <c r="B60" s="79"/>
      <c r="C60" s="80"/>
      <c r="D60" s="80"/>
      <c r="E60" s="81"/>
      <c r="F60" s="189">
        <v>40</v>
      </c>
      <c r="G60" s="190">
        <v>6.6</v>
      </c>
      <c r="H60" s="117"/>
      <c r="I60" s="118"/>
      <c r="J60" s="119"/>
      <c r="K60" s="120"/>
      <c r="L60" s="120"/>
      <c r="M60" s="120"/>
      <c r="N60" s="121"/>
      <c r="O60" s="122"/>
      <c r="P60" s="122"/>
      <c r="Q60" s="91"/>
      <c r="R60" s="92"/>
      <c r="S60" s="534"/>
      <c r="T60" s="534"/>
      <c r="U60" s="541"/>
      <c r="V60" s="123"/>
      <c r="W60" s="160"/>
      <c r="X60" s="534"/>
      <c r="AC60" s="50"/>
      <c r="AD60" s="96"/>
      <c r="AE60" s="52"/>
      <c r="AF60" s="53"/>
      <c r="AG60" s="50"/>
      <c r="AH60" s="96"/>
      <c r="AI60" s="54"/>
      <c r="AJ60" s="53"/>
      <c r="AK60" s="408"/>
    </row>
    <row r="61" spans="1:37" s="478" customFormat="1" x14ac:dyDescent="0.2">
      <c r="A61" s="163" t="s">
        <v>85</v>
      </c>
      <c r="B61" s="164" t="s">
        <v>42</v>
      </c>
      <c r="C61" s="164" t="s">
        <v>42</v>
      </c>
      <c r="D61" s="164" t="s">
        <v>42</v>
      </c>
      <c r="E61" s="164" t="s">
        <v>42</v>
      </c>
      <c r="F61" s="165"/>
      <c r="G61" s="165"/>
      <c r="H61" s="167" t="s">
        <v>86</v>
      </c>
      <c r="I61" s="168" t="s">
        <v>42</v>
      </c>
      <c r="J61" s="166"/>
      <c r="K61" s="166"/>
      <c r="L61" s="166"/>
      <c r="M61" s="166"/>
      <c r="N61" s="166"/>
      <c r="O61" s="169"/>
      <c r="P61" s="169"/>
      <c r="Q61" s="170"/>
      <c r="R61" s="170"/>
      <c r="S61" s="208"/>
      <c r="T61" s="172"/>
      <c r="U61" s="173"/>
      <c r="V61" s="209"/>
      <c r="W61" s="175"/>
      <c r="X61" s="77"/>
      <c r="Y61" s="63"/>
      <c r="Z61" s="63"/>
      <c r="AA61" s="63"/>
      <c r="AB61" s="63"/>
      <c r="AC61" s="50"/>
      <c r="AD61" s="51"/>
      <c r="AE61" s="52"/>
      <c r="AF61" s="53"/>
      <c r="AG61" s="50"/>
      <c r="AH61" s="51"/>
      <c r="AI61" s="54"/>
      <c r="AJ61" s="53"/>
      <c r="AK61" s="408"/>
    </row>
    <row r="62" spans="1:37" ht="15.75" customHeight="1" x14ac:dyDescent="0.25">
      <c r="A62" s="210" t="s">
        <v>87</v>
      </c>
      <c r="B62" s="176"/>
      <c r="C62" s="177"/>
      <c r="D62" s="177"/>
      <c r="E62" s="178" t="s">
        <v>88</v>
      </c>
      <c r="F62" s="127">
        <f>F63</f>
        <v>2.5</v>
      </c>
      <c r="G62" s="490">
        <f>G63</f>
        <v>0.02</v>
      </c>
      <c r="H62" s="84">
        <v>0</v>
      </c>
      <c r="I62" s="85">
        <v>0</v>
      </c>
      <c r="J62" s="86">
        <f>G62+I62</f>
        <v>0.02</v>
      </c>
      <c r="K62" s="87">
        <v>0</v>
      </c>
      <c r="L62" s="88">
        <v>0</v>
      </c>
      <c r="M62" s="87">
        <f>K62+L62</f>
        <v>0</v>
      </c>
      <c r="N62" s="89"/>
      <c r="O62" s="90"/>
      <c r="P62" s="90"/>
      <c r="Q62" s="91"/>
      <c r="R62" s="92"/>
      <c r="S62" s="535" t="s">
        <v>14</v>
      </c>
      <c r="T62" s="535" t="s">
        <v>52</v>
      </c>
      <c r="U62" s="535" t="s">
        <v>89</v>
      </c>
      <c r="V62" s="179">
        <v>56.349177779999998</v>
      </c>
      <c r="W62" s="180">
        <v>101.90171239999999</v>
      </c>
      <c r="X62" s="537"/>
      <c r="Y62" s="187"/>
      <c r="Z62" s="188"/>
      <c r="AA62" s="188"/>
      <c r="AB62" s="188"/>
      <c r="AC62" s="50"/>
      <c r="AD62" s="51"/>
      <c r="AE62" s="52"/>
      <c r="AF62" s="53">
        <v>1</v>
      </c>
      <c r="AG62" s="50"/>
      <c r="AH62" s="51"/>
      <c r="AI62" s="54"/>
      <c r="AJ62" s="53">
        <f>F62</f>
        <v>2.5</v>
      </c>
      <c r="AK62" s="408"/>
    </row>
    <row r="63" spans="1:37" x14ac:dyDescent="0.25">
      <c r="A63" s="210" t="s">
        <v>10</v>
      </c>
      <c r="B63" s="79"/>
      <c r="C63" s="80"/>
      <c r="D63" s="80"/>
      <c r="E63" s="81"/>
      <c r="F63" s="211">
        <v>2.5</v>
      </c>
      <c r="G63" s="491">
        <v>0.02</v>
      </c>
      <c r="H63" s="308"/>
      <c r="I63" s="309"/>
      <c r="J63" s="121"/>
      <c r="K63" s="121"/>
      <c r="L63" s="298"/>
      <c r="M63" s="299"/>
      <c r="N63" s="322">
        <f>J62</f>
        <v>0.02</v>
      </c>
      <c r="O63" s="389">
        <f>N63/F63*100</f>
        <v>0.8</v>
      </c>
      <c r="P63" s="390">
        <f>IF(G62&gt;(F63*1.05),0,(F63*1.05)-G62)</f>
        <v>2.605</v>
      </c>
      <c r="Q63" s="390">
        <f>IF(N63&gt;(F63*1.05),0,(F63*1.05)-N63)</f>
        <v>2.605</v>
      </c>
      <c r="R63" s="391">
        <f>IF(N63&gt;(1.05*F63),0,(F63*1.05)-N63)</f>
        <v>2.605</v>
      </c>
      <c r="S63" s="536"/>
      <c r="T63" s="536"/>
      <c r="U63" s="536"/>
      <c r="V63" s="182"/>
      <c r="W63" s="183"/>
      <c r="X63" s="538"/>
      <c r="Y63" s="187"/>
      <c r="Z63" s="188"/>
      <c r="AA63" s="188"/>
      <c r="AB63" s="188"/>
      <c r="AC63" s="50"/>
      <c r="AD63" s="51"/>
      <c r="AE63" s="52"/>
      <c r="AF63" s="53"/>
      <c r="AG63" s="50"/>
      <c r="AH63" s="51"/>
      <c r="AI63" s="54"/>
      <c r="AJ63" s="53"/>
      <c r="AK63" s="408"/>
    </row>
    <row r="64" spans="1:37" s="478" customFormat="1" x14ac:dyDescent="0.2">
      <c r="A64" s="163" t="s">
        <v>85</v>
      </c>
      <c r="B64" s="164" t="s">
        <v>42</v>
      </c>
      <c r="C64" s="164" t="s">
        <v>42</v>
      </c>
      <c r="D64" s="164" t="s">
        <v>42</v>
      </c>
      <c r="E64" s="164" t="s">
        <v>42</v>
      </c>
      <c r="F64" s="165"/>
      <c r="G64" s="165"/>
      <c r="H64" s="167" t="s">
        <v>86</v>
      </c>
      <c r="I64" s="168" t="s">
        <v>42</v>
      </c>
      <c r="J64" s="166"/>
      <c r="K64" s="166"/>
      <c r="L64" s="166"/>
      <c r="M64" s="166"/>
      <c r="N64" s="166"/>
      <c r="O64" s="169"/>
      <c r="P64" s="169"/>
      <c r="Q64" s="170"/>
      <c r="R64" s="170"/>
      <c r="S64" s="173"/>
      <c r="T64" s="172"/>
      <c r="U64" s="173"/>
      <c r="V64" s="174"/>
      <c r="W64" s="175"/>
      <c r="X64" s="77"/>
      <c r="Y64" s="63"/>
      <c r="Z64" s="63"/>
      <c r="AA64" s="63"/>
      <c r="AB64" s="63"/>
      <c r="AC64" s="50"/>
      <c r="AD64" s="51"/>
      <c r="AE64" s="52"/>
      <c r="AF64" s="53"/>
      <c r="AG64" s="50"/>
      <c r="AH64" s="51"/>
      <c r="AI64" s="54"/>
      <c r="AJ64" s="53"/>
      <c r="AK64" s="408"/>
    </row>
    <row r="65" spans="1:37" x14ac:dyDescent="0.25">
      <c r="A65" s="210" t="s">
        <v>90</v>
      </c>
      <c r="B65" s="176"/>
      <c r="C65" s="177"/>
      <c r="D65" s="177"/>
      <c r="E65" s="178" t="s">
        <v>4</v>
      </c>
      <c r="F65" s="127">
        <f>F66</f>
        <v>4</v>
      </c>
      <c r="G65" s="83">
        <f>G66</f>
        <v>0.4</v>
      </c>
      <c r="H65" s="84">
        <v>0</v>
      </c>
      <c r="I65" s="85">
        <v>0</v>
      </c>
      <c r="J65" s="86">
        <f>G65+I65</f>
        <v>0.4</v>
      </c>
      <c r="K65" s="87">
        <v>0</v>
      </c>
      <c r="L65" s="88">
        <v>1.1000000000000001</v>
      </c>
      <c r="M65" s="87">
        <f>K65+L65</f>
        <v>1.1000000000000001</v>
      </c>
      <c r="N65" s="89"/>
      <c r="O65" s="90"/>
      <c r="P65" s="90"/>
      <c r="Q65" s="91"/>
      <c r="R65" s="92"/>
      <c r="S65" s="535" t="s">
        <v>14</v>
      </c>
      <c r="T65" s="535" t="s">
        <v>52</v>
      </c>
      <c r="U65" s="535" t="s">
        <v>91</v>
      </c>
      <c r="V65" s="179">
        <v>56.285870000000003</v>
      </c>
      <c r="W65" s="180">
        <v>101.78592999999999</v>
      </c>
      <c r="X65" s="537"/>
      <c r="Y65" s="187"/>
      <c r="Z65" s="188"/>
      <c r="AA65" s="188"/>
      <c r="AB65" s="188"/>
      <c r="AC65" s="50"/>
      <c r="AD65" s="51"/>
      <c r="AE65" s="52"/>
      <c r="AF65" s="53">
        <v>1</v>
      </c>
      <c r="AG65" s="50"/>
      <c r="AH65" s="51"/>
      <c r="AI65" s="54"/>
      <c r="AJ65" s="53">
        <f>F65</f>
        <v>4</v>
      </c>
      <c r="AK65" s="408"/>
    </row>
    <row r="66" spans="1:37" x14ac:dyDescent="0.25">
      <c r="A66" s="210" t="s">
        <v>13</v>
      </c>
      <c r="B66" s="79"/>
      <c r="C66" s="80"/>
      <c r="D66" s="80"/>
      <c r="E66" s="81"/>
      <c r="F66" s="211">
        <v>4</v>
      </c>
      <c r="G66" s="492">
        <v>0.4</v>
      </c>
      <c r="H66" s="103"/>
      <c r="I66" s="104"/>
      <c r="J66" s="105"/>
      <c r="K66" s="105"/>
      <c r="L66" s="106"/>
      <c r="M66" s="107"/>
      <c r="N66" s="108">
        <f>J65</f>
        <v>0.4</v>
      </c>
      <c r="O66" s="109">
        <f>N66/F66*100</f>
        <v>10</v>
      </c>
      <c r="P66" s="110">
        <f>IF(G65&gt;(F66*1.05),0,(F66*1.05)-G65)</f>
        <v>3.8000000000000003</v>
      </c>
      <c r="Q66" s="110">
        <f>IF(N66&gt;(F66*1.05),0,(F66*1.05)-N66)</f>
        <v>3.8000000000000003</v>
      </c>
      <c r="R66" s="111">
        <f>IF(N66&gt;(1.05*F66),0,(F66*1.05)-N66)</f>
        <v>3.8000000000000003</v>
      </c>
      <c r="S66" s="536"/>
      <c r="T66" s="536"/>
      <c r="U66" s="536"/>
      <c r="V66" s="182"/>
      <c r="W66" s="183"/>
      <c r="X66" s="538"/>
      <c r="Y66" s="187"/>
      <c r="Z66" s="188"/>
      <c r="AA66" s="188"/>
      <c r="AB66" s="188"/>
      <c r="AC66" s="50"/>
      <c r="AD66" s="51"/>
      <c r="AE66" s="52"/>
      <c r="AF66" s="53"/>
      <c r="AG66" s="50"/>
      <c r="AH66" s="51"/>
      <c r="AI66" s="54"/>
      <c r="AJ66" s="53"/>
      <c r="AK66" s="408"/>
    </row>
    <row r="67" spans="1:37" s="478" customFormat="1" x14ac:dyDescent="0.2">
      <c r="A67" s="163" t="s">
        <v>85</v>
      </c>
      <c r="B67" s="164" t="s">
        <v>42</v>
      </c>
      <c r="C67" s="164" t="s">
        <v>42</v>
      </c>
      <c r="D67" s="164" t="s">
        <v>42</v>
      </c>
      <c r="E67" s="164" t="s">
        <v>42</v>
      </c>
      <c r="F67" s="165"/>
      <c r="G67" s="165"/>
      <c r="H67" s="167" t="s">
        <v>86</v>
      </c>
      <c r="I67" s="168" t="s">
        <v>42</v>
      </c>
      <c r="J67" s="166"/>
      <c r="K67" s="166"/>
      <c r="L67" s="166"/>
      <c r="M67" s="166"/>
      <c r="N67" s="166"/>
      <c r="O67" s="169"/>
      <c r="P67" s="169"/>
      <c r="Q67" s="170"/>
      <c r="R67" s="170"/>
      <c r="S67" s="173"/>
      <c r="T67" s="172"/>
      <c r="U67" s="173"/>
      <c r="V67" s="174"/>
      <c r="W67" s="175"/>
      <c r="X67" s="77"/>
      <c r="Y67" s="63"/>
      <c r="Z67" s="63"/>
      <c r="AA67" s="63"/>
      <c r="AB67" s="63"/>
      <c r="AC67" s="50"/>
      <c r="AD67" s="51"/>
      <c r="AE67" s="52"/>
      <c r="AF67" s="53"/>
      <c r="AG67" s="50"/>
      <c r="AH67" s="51"/>
      <c r="AI67" s="54"/>
      <c r="AJ67" s="53"/>
      <c r="AK67" s="408"/>
    </row>
    <row r="68" spans="1:37" ht="15.75" customHeight="1" x14ac:dyDescent="0.25">
      <c r="A68" s="210" t="s">
        <v>92</v>
      </c>
      <c r="B68" s="176"/>
      <c r="C68" s="177"/>
      <c r="D68" s="177"/>
      <c r="E68" s="178" t="s">
        <v>4</v>
      </c>
      <c r="F68" s="127">
        <f>F69+F70</f>
        <v>12.6</v>
      </c>
      <c r="G68" s="83">
        <f>G69+G70</f>
        <v>0.2</v>
      </c>
      <c r="H68" s="84">
        <v>0</v>
      </c>
      <c r="I68" s="85">
        <v>0</v>
      </c>
      <c r="J68" s="86">
        <f>G68+I68</f>
        <v>0.2</v>
      </c>
      <c r="K68" s="87">
        <v>0.192</v>
      </c>
      <c r="L68" s="88">
        <v>1</v>
      </c>
      <c r="M68" s="87">
        <f>K68+L68</f>
        <v>1.1919999999999999</v>
      </c>
      <c r="N68" s="89"/>
      <c r="O68" s="90"/>
      <c r="P68" s="90"/>
      <c r="Q68" s="91"/>
      <c r="R68" s="92"/>
      <c r="S68" s="532" t="s">
        <v>14</v>
      </c>
      <c r="T68" s="532" t="s">
        <v>52</v>
      </c>
      <c r="U68" s="532" t="s">
        <v>83</v>
      </c>
      <c r="V68" s="93">
        <v>56.161088999999997</v>
      </c>
      <c r="W68" s="94">
        <v>101.515298</v>
      </c>
      <c r="X68" s="532"/>
      <c r="Y68" s="187"/>
      <c r="Z68" s="188"/>
      <c r="AA68" s="188"/>
      <c r="AB68" s="188"/>
      <c r="AC68" s="50"/>
      <c r="AD68" s="51"/>
      <c r="AE68" s="52"/>
      <c r="AF68" s="53">
        <v>1</v>
      </c>
      <c r="AG68" s="50"/>
      <c r="AH68" s="51"/>
      <c r="AI68" s="54"/>
      <c r="AJ68" s="53">
        <f>F68</f>
        <v>12.6</v>
      </c>
      <c r="AK68" s="408"/>
    </row>
    <row r="69" spans="1:37" x14ac:dyDescent="0.25">
      <c r="A69" s="210" t="s">
        <v>13</v>
      </c>
      <c r="B69" s="79"/>
      <c r="C69" s="80"/>
      <c r="D69" s="80"/>
      <c r="E69" s="81"/>
      <c r="F69" s="211">
        <v>6.3</v>
      </c>
      <c r="G69" s="190">
        <v>0.1</v>
      </c>
      <c r="H69" s="103"/>
      <c r="I69" s="104"/>
      <c r="J69" s="105"/>
      <c r="K69" s="105"/>
      <c r="L69" s="106"/>
      <c r="M69" s="107"/>
      <c r="N69" s="108">
        <f>J68</f>
        <v>0.2</v>
      </c>
      <c r="O69" s="109">
        <f>N69/F69*100</f>
        <v>3.1746031746031753</v>
      </c>
      <c r="P69" s="110">
        <f>IF(G68&gt;(F69*1.05),0,(F69*1.05)-G68)</f>
        <v>6.415</v>
      </c>
      <c r="Q69" s="110">
        <f>IF(N69&gt;(F69*1.05),0,(F69*1.05)-N69)</f>
        <v>6.415</v>
      </c>
      <c r="R69" s="111">
        <f>IF(N69&gt;(1.05*F69),0,(F69*1.05)-N69)</f>
        <v>6.415</v>
      </c>
      <c r="S69" s="533"/>
      <c r="T69" s="533"/>
      <c r="U69" s="533"/>
      <c r="V69" s="112"/>
      <c r="W69" s="113"/>
      <c r="X69" s="533"/>
      <c r="Y69" s="187"/>
      <c r="Z69" s="188"/>
      <c r="AA69" s="188"/>
      <c r="AB69" s="188"/>
      <c r="AC69" s="50"/>
      <c r="AD69" s="51"/>
      <c r="AE69" s="52"/>
      <c r="AF69" s="53"/>
      <c r="AG69" s="50"/>
      <c r="AH69" s="51"/>
      <c r="AI69" s="54"/>
      <c r="AJ69" s="53"/>
      <c r="AK69" s="408"/>
    </row>
    <row r="70" spans="1:37" x14ac:dyDescent="0.25">
      <c r="A70" s="210" t="s">
        <v>10</v>
      </c>
      <c r="B70" s="79"/>
      <c r="C70" s="80"/>
      <c r="D70" s="80"/>
      <c r="E70" s="81"/>
      <c r="F70" s="211">
        <v>6.3</v>
      </c>
      <c r="G70" s="190">
        <v>0.1</v>
      </c>
      <c r="H70" s="117"/>
      <c r="I70" s="118"/>
      <c r="J70" s="119"/>
      <c r="K70" s="120"/>
      <c r="L70" s="120"/>
      <c r="M70" s="120"/>
      <c r="N70" s="121"/>
      <c r="O70" s="122"/>
      <c r="P70" s="122"/>
      <c r="Q70" s="91"/>
      <c r="R70" s="92"/>
      <c r="S70" s="534"/>
      <c r="T70" s="534"/>
      <c r="U70" s="534"/>
      <c r="V70" s="123"/>
      <c r="W70" s="124"/>
      <c r="X70" s="534"/>
      <c r="Y70" s="187"/>
      <c r="Z70" s="188"/>
      <c r="AA70" s="188"/>
      <c r="AB70" s="188"/>
      <c r="AC70" s="50"/>
      <c r="AD70" s="51"/>
      <c r="AE70" s="52"/>
      <c r="AF70" s="53"/>
      <c r="AG70" s="50"/>
      <c r="AH70" s="51"/>
      <c r="AI70" s="54"/>
      <c r="AJ70" s="53"/>
      <c r="AK70" s="408"/>
    </row>
    <row r="71" spans="1:37" s="478" customFormat="1" x14ac:dyDescent="0.2">
      <c r="A71" s="163" t="s">
        <v>93</v>
      </c>
      <c r="B71" s="164" t="s">
        <v>42</v>
      </c>
      <c r="C71" s="164" t="s">
        <v>42</v>
      </c>
      <c r="D71" s="164" t="s">
        <v>42</v>
      </c>
      <c r="E71" s="164" t="s">
        <v>42</v>
      </c>
      <c r="F71" s="165"/>
      <c r="G71" s="165"/>
      <c r="H71" s="167" t="s">
        <v>75</v>
      </c>
      <c r="I71" s="168" t="s">
        <v>42</v>
      </c>
      <c r="J71" s="166"/>
      <c r="K71" s="166"/>
      <c r="L71" s="166"/>
      <c r="M71" s="166"/>
      <c r="N71" s="166"/>
      <c r="O71" s="169"/>
      <c r="P71" s="169"/>
      <c r="Q71" s="170"/>
      <c r="R71" s="170"/>
      <c r="S71" s="173"/>
      <c r="T71" s="172"/>
      <c r="U71" s="173"/>
      <c r="V71" s="174"/>
      <c r="W71" s="175"/>
      <c r="X71" s="77"/>
      <c r="Y71" s="63"/>
      <c r="Z71" s="63"/>
      <c r="AA71" s="63"/>
      <c r="AB71" s="63"/>
      <c r="AC71" s="50"/>
      <c r="AD71" s="51"/>
      <c r="AE71" s="52"/>
      <c r="AF71" s="53"/>
      <c r="AG71" s="50"/>
      <c r="AH71" s="51"/>
      <c r="AI71" s="54"/>
      <c r="AJ71" s="53"/>
      <c r="AK71" s="408"/>
    </row>
    <row r="72" spans="1:37" ht="15.75" customHeight="1" x14ac:dyDescent="0.25">
      <c r="A72" s="212" t="s">
        <v>94</v>
      </c>
      <c r="B72" s="176"/>
      <c r="C72" s="177"/>
      <c r="D72" s="177"/>
      <c r="E72" s="178" t="s">
        <v>88</v>
      </c>
      <c r="F72" s="127">
        <f>F73+F74</f>
        <v>31.5</v>
      </c>
      <c r="G72" s="83">
        <f>G73+G74</f>
        <v>0.2</v>
      </c>
      <c r="H72" s="84">
        <v>0</v>
      </c>
      <c r="I72" s="85">
        <v>0</v>
      </c>
      <c r="J72" s="86">
        <f>G72+I72</f>
        <v>0.2</v>
      </c>
      <c r="K72" s="87">
        <v>0</v>
      </c>
      <c r="L72" s="88">
        <v>30</v>
      </c>
      <c r="M72" s="87">
        <f>K72+L72</f>
        <v>30</v>
      </c>
      <c r="N72" s="89"/>
      <c r="O72" s="90"/>
      <c r="P72" s="90"/>
      <c r="Q72" s="91"/>
      <c r="R72" s="92"/>
      <c r="S72" s="532" t="s">
        <v>14</v>
      </c>
      <c r="T72" s="532" t="s">
        <v>52</v>
      </c>
      <c r="U72" s="532" t="s">
        <v>77</v>
      </c>
      <c r="V72" s="93">
        <v>56.296392760000003</v>
      </c>
      <c r="W72" s="94">
        <v>101.71994447</v>
      </c>
      <c r="X72" s="532"/>
      <c r="Y72" s="187"/>
      <c r="Z72" s="188"/>
      <c r="AA72" s="188"/>
      <c r="AB72" s="188"/>
      <c r="AC72" s="50"/>
      <c r="AD72" s="51"/>
      <c r="AE72" s="52"/>
      <c r="AF72" s="53">
        <v>1</v>
      </c>
      <c r="AG72" s="50"/>
      <c r="AH72" s="51"/>
      <c r="AI72" s="54"/>
      <c r="AJ72" s="53">
        <f>F72</f>
        <v>31.5</v>
      </c>
      <c r="AK72" s="408"/>
    </row>
    <row r="73" spans="1:37" x14ac:dyDescent="0.25">
      <c r="A73" s="213" t="s">
        <v>10</v>
      </c>
      <c r="B73" s="79"/>
      <c r="C73" s="80"/>
      <c r="D73" s="80"/>
      <c r="E73" s="81"/>
      <c r="F73" s="189">
        <v>31.5</v>
      </c>
      <c r="G73" s="190">
        <v>0.2</v>
      </c>
      <c r="H73" s="103"/>
      <c r="I73" s="104"/>
      <c r="J73" s="105"/>
      <c r="K73" s="105"/>
      <c r="L73" s="106"/>
      <c r="M73" s="107"/>
      <c r="N73" s="108">
        <f>J72</f>
        <v>0.2</v>
      </c>
      <c r="O73" s="109">
        <f>N73/F73*100</f>
        <v>0.63492063492063489</v>
      </c>
      <c r="P73" s="110">
        <f>IF(G72&gt;(F73*1.05),0,(F73*1.05)-G72)</f>
        <v>32.875</v>
      </c>
      <c r="Q73" s="110">
        <f>IF(N73&gt;(F73*1.05),0,(F73*1.05)-N73)</f>
        <v>32.875</v>
      </c>
      <c r="R73" s="111">
        <f>IF(N73&gt;(1.05*F73),0,(F73*1.05)-N73)</f>
        <v>32.875</v>
      </c>
      <c r="S73" s="533"/>
      <c r="T73" s="533"/>
      <c r="U73" s="533"/>
      <c r="V73" s="112"/>
      <c r="W73" s="113"/>
      <c r="X73" s="533"/>
      <c r="Y73" s="187"/>
      <c r="Z73" s="188"/>
      <c r="AA73" s="188"/>
      <c r="AB73" s="188"/>
      <c r="AC73" s="50"/>
      <c r="AD73" s="51"/>
      <c r="AE73" s="52"/>
      <c r="AF73" s="53"/>
      <c r="AG73" s="50"/>
      <c r="AH73" s="51"/>
      <c r="AI73" s="54"/>
      <c r="AJ73" s="53"/>
      <c r="AK73" s="408"/>
    </row>
    <row r="74" spans="1:37" x14ac:dyDescent="0.25">
      <c r="A74" s="213"/>
      <c r="B74" s="79"/>
      <c r="C74" s="80"/>
      <c r="D74" s="80"/>
      <c r="E74" s="81"/>
      <c r="F74" s="189"/>
      <c r="G74" s="190"/>
      <c r="H74" s="117"/>
      <c r="I74" s="118"/>
      <c r="J74" s="119"/>
      <c r="K74" s="120"/>
      <c r="L74" s="120"/>
      <c r="M74" s="120"/>
      <c r="N74" s="121"/>
      <c r="O74" s="122"/>
      <c r="P74" s="122"/>
      <c r="Q74" s="91"/>
      <c r="R74" s="92"/>
      <c r="S74" s="534"/>
      <c r="T74" s="534"/>
      <c r="U74" s="534"/>
      <c r="V74" s="123"/>
      <c r="W74" s="124"/>
      <c r="X74" s="534"/>
      <c r="Y74" s="187"/>
      <c r="Z74" s="188"/>
      <c r="AA74" s="188"/>
      <c r="AB74" s="188"/>
      <c r="AC74" s="50"/>
      <c r="AD74" s="51"/>
      <c r="AE74" s="52"/>
      <c r="AF74" s="53"/>
      <c r="AG74" s="50"/>
      <c r="AH74" s="51"/>
      <c r="AI74" s="54"/>
      <c r="AJ74" s="53"/>
      <c r="AK74" s="408"/>
    </row>
    <row r="75" spans="1:37" s="478" customFormat="1" x14ac:dyDescent="0.2">
      <c r="A75" s="163" t="s">
        <v>93</v>
      </c>
      <c r="B75" s="164" t="s">
        <v>42</v>
      </c>
      <c r="C75" s="164" t="s">
        <v>42</v>
      </c>
      <c r="D75" s="164" t="s">
        <v>42</v>
      </c>
      <c r="E75" s="164" t="s">
        <v>42</v>
      </c>
      <c r="F75" s="165"/>
      <c r="G75" s="165"/>
      <c r="H75" s="167" t="s">
        <v>75</v>
      </c>
      <c r="I75" s="168" t="s">
        <v>42</v>
      </c>
      <c r="J75" s="166"/>
      <c r="K75" s="166"/>
      <c r="L75" s="166"/>
      <c r="M75" s="166"/>
      <c r="N75" s="166"/>
      <c r="O75" s="169"/>
      <c r="P75" s="169"/>
      <c r="Q75" s="170"/>
      <c r="R75" s="170"/>
      <c r="S75" s="173"/>
      <c r="T75" s="172"/>
      <c r="U75" s="173"/>
      <c r="V75" s="174"/>
      <c r="W75" s="175"/>
      <c r="X75" s="77"/>
      <c r="Y75" s="63"/>
      <c r="Z75" s="63"/>
      <c r="AA75" s="63"/>
      <c r="AB75" s="63"/>
      <c r="AC75" s="50"/>
      <c r="AD75" s="51"/>
      <c r="AE75" s="52"/>
      <c r="AF75" s="53"/>
      <c r="AG75" s="50"/>
      <c r="AH75" s="51"/>
      <c r="AI75" s="54"/>
      <c r="AJ75" s="53"/>
      <c r="AK75" s="408"/>
    </row>
    <row r="76" spans="1:37" ht="15.75" customHeight="1" x14ac:dyDescent="0.25">
      <c r="A76" s="213" t="s">
        <v>95</v>
      </c>
      <c r="B76" s="176"/>
      <c r="C76" s="177"/>
      <c r="D76" s="177"/>
      <c r="E76" s="178" t="s">
        <v>4</v>
      </c>
      <c r="F76" s="214">
        <f>F77+F78</f>
        <v>8</v>
      </c>
      <c r="G76" s="215">
        <f>G77+G78</f>
        <v>3.5</v>
      </c>
      <c r="H76" s="216">
        <v>0</v>
      </c>
      <c r="I76" s="217">
        <v>0</v>
      </c>
      <c r="J76" s="218">
        <f>G76+I76</f>
        <v>3.5</v>
      </c>
      <c r="K76" s="219">
        <v>0.75</v>
      </c>
      <c r="L76" s="220">
        <v>2.9</v>
      </c>
      <c r="M76" s="87">
        <f>K76+L76</f>
        <v>3.65</v>
      </c>
      <c r="N76" s="89"/>
      <c r="O76" s="90"/>
      <c r="P76" s="90"/>
      <c r="Q76" s="91"/>
      <c r="R76" s="92"/>
      <c r="S76" s="532" t="s">
        <v>46</v>
      </c>
      <c r="T76" s="532" t="s">
        <v>96</v>
      </c>
      <c r="U76" s="532"/>
      <c r="V76" s="93">
        <v>56.212195999999999</v>
      </c>
      <c r="W76" s="94">
        <v>101.423722</v>
      </c>
      <c r="X76" s="532"/>
      <c r="Y76" s="187"/>
      <c r="Z76" s="188"/>
      <c r="AA76" s="188"/>
      <c r="AB76" s="188"/>
      <c r="AC76" s="50"/>
      <c r="AD76" s="51"/>
      <c r="AE76" s="52"/>
      <c r="AF76" s="53">
        <v>1</v>
      </c>
      <c r="AG76" s="50"/>
      <c r="AH76" s="51"/>
      <c r="AI76" s="54"/>
      <c r="AJ76" s="53">
        <f>F76</f>
        <v>8</v>
      </c>
      <c r="AK76" s="408"/>
    </row>
    <row r="77" spans="1:37" x14ac:dyDescent="0.25">
      <c r="A77" s="213" t="s">
        <v>13</v>
      </c>
      <c r="B77" s="79"/>
      <c r="C77" s="80"/>
      <c r="D77" s="80"/>
      <c r="E77" s="81"/>
      <c r="F77" s="221">
        <v>4</v>
      </c>
      <c r="G77" s="190">
        <v>1.3</v>
      </c>
      <c r="H77" s="103"/>
      <c r="I77" s="104"/>
      <c r="J77" s="105"/>
      <c r="K77" s="105"/>
      <c r="L77" s="106"/>
      <c r="M77" s="107"/>
      <c r="N77" s="108">
        <f>J76</f>
        <v>3.5</v>
      </c>
      <c r="O77" s="109">
        <f>N77/F77*100</f>
        <v>87.5</v>
      </c>
      <c r="P77" s="110">
        <f>IF(G76&gt;(F77*1.05),0,(F77*1.05)-G76)</f>
        <v>0.70000000000000018</v>
      </c>
      <c r="Q77" s="110">
        <f>IF(N77&gt;(F77*1.05),0,(F77*1.05)-N77)</f>
        <v>0.70000000000000018</v>
      </c>
      <c r="R77" s="111">
        <f>IF(N77&gt;(1.05*F77),0,(F77*1.05)-N77)</f>
        <v>0.70000000000000018</v>
      </c>
      <c r="S77" s="533"/>
      <c r="T77" s="533"/>
      <c r="U77" s="533"/>
      <c r="V77" s="112"/>
      <c r="W77" s="113"/>
      <c r="X77" s="533"/>
      <c r="Y77" s="187"/>
      <c r="Z77" s="188"/>
      <c r="AA77" s="188"/>
      <c r="AB77" s="188"/>
      <c r="AC77" s="50"/>
      <c r="AD77" s="51"/>
      <c r="AE77" s="52"/>
      <c r="AF77" s="53"/>
      <c r="AG77" s="50"/>
      <c r="AH77" s="51"/>
      <c r="AI77" s="54"/>
      <c r="AJ77" s="53"/>
      <c r="AK77" s="408"/>
    </row>
    <row r="78" spans="1:37" x14ac:dyDescent="0.25">
      <c r="A78" s="213" t="s">
        <v>10</v>
      </c>
      <c r="B78" s="79"/>
      <c r="C78" s="80"/>
      <c r="D78" s="80"/>
      <c r="E78" s="81"/>
      <c r="F78" s="221">
        <v>4</v>
      </c>
      <c r="G78" s="190">
        <v>2.2000000000000002</v>
      </c>
      <c r="H78" s="117"/>
      <c r="I78" s="118"/>
      <c r="J78" s="119"/>
      <c r="K78" s="120"/>
      <c r="L78" s="120"/>
      <c r="M78" s="120"/>
      <c r="N78" s="121"/>
      <c r="O78" s="122"/>
      <c r="P78" s="122"/>
      <c r="Q78" s="91"/>
      <c r="R78" s="92"/>
      <c r="S78" s="534"/>
      <c r="T78" s="534"/>
      <c r="U78" s="534"/>
      <c r="V78" s="123"/>
      <c r="W78" s="124"/>
      <c r="X78" s="534"/>
      <c r="Y78" s="187"/>
      <c r="Z78" s="188"/>
      <c r="AA78" s="188"/>
      <c r="AB78" s="188"/>
      <c r="AC78" s="50"/>
      <c r="AD78" s="51"/>
      <c r="AE78" s="52"/>
      <c r="AF78" s="53"/>
      <c r="AG78" s="50"/>
      <c r="AH78" s="51"/>
      <c r="AI78" s="54"/>
      <c r="AJ78" s="53"/>
      <c r="AK78" s="408"/>
    </row>
    <row r="79" spans="1:37" s="478" customFormat="1" x14ac:dyDescent="0.2">
      <c r="A79" s="163" t="s">
        <v>93</v>
      </c>
      <c r="B79" s="164" t="s">
        <v>42</v>
      </c>
      <c r="C79" s="164" t="s">
        <v>42</v>
      </c>
      <c r="D79" s="164" t="s">
        <v>42</v>
      </c>
      <c r="E79" s="164" t="s">
        <v>42</v>
      </c>
      <c r="F79" s="165"/>
      <c r="G79" s="165"/>
      <c r="H79" s="167" t="s">
        <v>75</v>
      </c>
      <c r="I79" s="168" t="s">
        <v>42</v>
      </c>
      <c r="J79" s="166"/>
      <c r="K79" s="166"/>
      <c r="L79" s="166"/>
      <c r="M79" s="166"/>
      <c r="N79" s="166"/>
      <c r="O79" s="169"/>
      <c r="P79" s="169"/>
      <c r="Q79" s="170"/>
      <c r="R79" s="170"/>
      <c r="S79" s="173"/>
      <c r="T79" s="172"/>
      <c r="U79" s="173"/>
      <c r="V79" s="174"/>
      <c r="W79" s="175"/>
      <c r="X79" s="77"/>
      <c r="Y79" s="63"/>
      <c r="Z79" s="63"/>
      <c r="AA79" s="63"/>
      <c r="AB79" s="63"/>
      <c r="AC79" s="50"/>
      <c r="AD79" s="51"/>
      <c r="AE79" s="52"/>
      <c r="AF79" s="53"/>
      <c r="AG79" s="50"/>
      <c r="AH79" s="51"/>
      <c r="AI79" s="54"/>
      <c r="AJ79" s="53"/>
      <c r="AK79" s="408"/>
    </row>
    <row r="80" spans="1:37" ht="15.75" customHeight="1" x14ac:dyDescent="0.25">
      <c r="A80" s="213" t="s">
        <v>97</v>
      </c>
      <c r="B80" s="176"/>
      <c r="C80" s="177"/>
      <c r="D80" s="177"/>
      <c r="E80" s="178" t="s">
        <v>98</v>
      </c>
      <c r="F80" s="214">
        <f>F81+F82</f>
        <v>64</v>
      </c>
      <c r="G80" s="215">
        <f>G81+G82</f>
        <v>1.2000000000000002</v>
      </c>
      <c r="H80" s="216">
        <v>0.125</v>
      </c>
      <c r="I80" s="217">
        <v>0.125</v>
      </c>
      <c r="J80" s="218">
        <f>G80+I80</f>
        <v>1.3250000000000002</v>
      </c>
      <c r="K80" s="219">
        <v>0</v>
      </c>
      <c r="L80" s="220">
        <v>3.7</v>
      </c>
      <c r="M80" s="87">
        <f>K80+L80</f>
        <v>3.7</v>
      </c>
      <c r="N80" s="89"/>
      <c r="O80" s="90"/>
      <c r="P80" s="90"/>
      <c r="Q80" s="91"/>
      <c r="R80" s="92"/>
      <c r="S80" s="532" t="s">
        <v>46</v>
      </c>
      <c r="T80" s="532" t="s">
        <v>99</v>
      </c>
      <c r="U80" s="532"/>
      <c r="V80" s="93">
        <v>56.350735</v>
      </c>
      <c r="W80" s="94">
        <v>101.25461799999999</v>
      </c>
      <c r="X80" s="532"/>
      <c r="Y80" s="187"/>
      <c r="Z80" s="188"/>
      <c r="AA80" s="188"/>
      <c r="AB80" s="188"/>
      <c r="AC80" s="50"/>
      <c r="AD80" s="51"/>
      <c r="AE80" s="52"/>
      <c r="AF80" s="53">
        <v>1</v>
      </c>
      <c r="AG80" s="50"/>
      <c r="AH80" s="51"/>
      <c r="AI80" s="54"/>
      <c r="AJ80" s="53">
        <f>F80</f>
        <v>64</v>
      </c>
      <c r="AK80" s="408"/>
    </row>
    <row r="81" spans="1:37" x14ac:dyDescent="0.25">
      <c r="A81" s="213" t="s">
        <v>13</v>
      </c>
      <c r="B81" s="79"/>
      <c r="C81" s="80"/>
      <c r="D81" s="80"/>
      <c r="E81" s="81"/>
      <c r="F81" s="221">
        <v>32</v>
      </c>
      <c r="G81" s="190">
        <v>0.4</v>
      </c>
      <c r="H81" s="103"/>
      <c r="I81" s="104"/>
      <c r="J81" s="105"/>
      <c r="K81" s="105"/>
      <c r="L81" s="106"/>
      <c r="M81" s="107"/>
      <c r="N81" s="108">
        <f>J80</f>
        <v>1.3250000000000002</v>
      </c>
      <c r="O81" s="109">
        <f>N81/F81*100</f>
        <v>4.1406250000000009</v>
      </c>
      <c r="P81" s="110">
        <f>IF(G80&gt;(F81*1.05),0,(F81*1.05)-G80)</f>
        <v>32.4</v>
      </c>
      <c r="Q81" s="110">
        <f>IF(N81&gt;(F81*1.05),0,(F81*1.05)-N81)</f>
        <v>32.274999999999999</v>
      </c>
      <c r="R81" s="111">
        <f>IF(N81&gt;(1.05*F81),0,(F81*1.05)-N81)</f>
        <v>32.274999999999999</v>
      </c>
      <c r="S81" s="533"/>
      <c r="T81" s="533"/>
      <c r="U81" s="533"/>
      <c r="V81" s="112"/>
      <c r="W81" s="113"/>
      <c r="X81" s="533"/>
      <c r="Y81" s="187"/>
      <c r="Z81" s="188"/>
      <c r="AA81" s="188"/>
      <c r="AB81" s="188"/>
      <c r="AC81" s="50"/>
      <c r="AD81" s="51"/>
      <c r="AE81" s="52"/>
      <c r="AF81" s="53"/>
      <c r="AG81" s="50"/>
      <c r="AH81" s="51"/>
      <c r="AI81" s="54"/>
      <c r="AJ81" s="53"/>
      <c r="AK81" s="408"/>
    </row>
    <row r="82" spans="1:37" x14ac:dyDescent="0.25">
      <c r="A82" s="213" t="s">
        <v>10</v>
      </c>
      <c r="B82" s="79"/>
      <c r="C82" s="80"/>
      <c r="D82" s="80"/>
      <c r="E82" s="81"/>
      <c r="F82" s="221">
        <v>32</v>
      </c>
      <c r="G82" s="190">
        <v>0.8</v>
      </c>
      <c r="H82" s="117"/>
      <c r="I82" s="118"/>
      <c r="J82" s="119"/>
      <c r="K82" s="120"/>
      <c r="L82" s="120"/>
      <c r="M82" s="120"/>
      <c r="N82" s="121"/>
      <c r="O82" s="122"/>
      <c r="P82" s="122"/>
      <c r="Q82" s="91"/>
      <c r="R82" s="92"/>
      <c r="S82" s="534"/>
      <c r="T82" s="534"/>
      <c r="U82" s="534"/>
      <c r="V82" s="123"/>
      <c r="W82" s="124"/>
      <c r="X82" s="534"/>
      <c r="Y82" s="187"/>
      <c r="Z82" s="188"/>
      <c r="AA82" s="188"/>
      <c r="AB82" s="188"/>
      <c r="AC82" s="50"/>
      <c r="AD82" s="51"/>
      <c r="AE82" s="52"/>
      <c r="AF82" s="53"/>
      <c r="AG82" s="50"/>
      <c r="AH82" s="51"/>
      <c r="AI82" s="54"/>
      <c r="AJ82" s="53"/>
      <c r="AK82" s="408"/>
    </row>
    <row r="83" spans="1:37" s="478" customFormat="1" x14ac:dyDescent="0.2">
      <c r="A83" s="163" t="s">
        <v>93</v>
      </c>
      <c r="B83" s="164" t="s">
        <v>42</v>
      </c>
      <c r="C83" s="164" t="s">
        <v>42</v>
      </c>
      <c r="D83" s="164" t="s">
        <v>42</v>
      </c>
      <c r="E83" s="164" t="s">
        <v>42</v>
      </c>
      <c r="F83" s="165"/>
      <c r="G83" s="165"/>
      <c r="H83" s="167" t="s">
        <v>75</v>
      </c>
      <c r="I83" s="168" t="s">
        <v>42</v>
      </c>
      <c r="J83" s="166"/>
      <c r="K83" s="166"/>
      <c r="L83" s="166"/>
      <c r="M83" s="166"/>
      <c r="N83" s="166"/>
      <c r="O83" s="169"/>
      <c r="P83" s="169"/>
      <c r="Q83" s="170"/>
      <c r="R83" s="170"/>
      <c r="S83" s="173"/>
      <c r="T83" s="172"/>
      <c r="U83" s="173"/>
      <c r="V83" s="174"/>
      <c r="W83" s="175"/>
      <c r="X83" s="77"/>
      <c r="Y83" s="63"/>
      <c r="Z83" s="63"/>
      <c r="AA83" s="63"/>
      <c r="AB83" s="63"/>
      <c r="AC83" s="50"/>
      <c r="AD83" s="51"/>
      <c r="AE83" s="52"/>
      <c r="AF83" s="53"/>
      <c r="AG83" s="50"/>
      <c r="AH83" s="51"/>
      <c r="AI83" s="54"/>
      <c r="AJ83" s="53"/>
      <c r="AK83" s="408"/>
    </row>
    <row r="84" spans="1:37" ht="15.75" customHeight="1" x14ac:dyDescent="0.25">
      <c r="A84" s="213" t="s">
        <v>100</v>
      </c>
      <c r="B84" s="176"/>
      <c r="C84" s="177"/>
      <c r="D84" s="177"/>
      <c r="E84" s="178" t="s">
        <v>4</v>
      </c>
      <c r="F84" s="214">
        <f>F85+F86</f>
        <v>20</v>
      </c>
      <c r="G84" s="215">
        <f>G85+G86</f>
        <v>7.1999999999999993</v>
      </c>
      <c r="H84" s="216">
        <v>0.06</v>
      </c>
      <c r="I84" s="217">
        <v>0.06</v>
      </c>
      <c r="J84" s="218">
        <f>G84+I84</f>
        <v>7.2599999999999989</v>
      </c>
      <c r="K84" s="219">
        <v>0</v>
      </c>
      <c r="L84" s="220">
        <v>9.11</v>
      </c>
      <c r="M84" s="87">
        <f>K84+L84</f>
        <v>9.11</v>
      </c>
      <c r="N84" s="89"/>
      <c r="O84" s="90"/>
      <c r="P84" s="90"/>
      <c r="Q84" s="91"/>
      <c r="R84" s="92"/>
      <c r="S84" s="532" t="s">
        <v>14</v>
      </c>
      <c r="T84" s="532" t="s">
        <v>52</v>
      </c>
      <c r="U84" s="532" t="s">
        <v>77</v>
      </c>
      <c r="V84" s="93">
        <v>56.184266000000001</v>
      </c>
      <c r="W84" s="94">
        <v>101.403272</v>
      </c>
      <c r="X84" s="532"/>
      <c r="Y84" s="187"/>
      <c r="Z84" s="188"/>
      <c r="AA84" s="188"/>
      <c r="AB84" s="188"/>
      <c r="AC84" s="50"/>
      <c r="AD84" s="51"/>
      <c r="AE84" s="52"/>
      <c r="AF84" s="53">
        <v>1</v>
      </c>
      <c r="AG84" s="50"/>
      <c r="AH84" s="51"/>
      <c r="AI84" s="54"/>
      <c r="AJ84" s="53">
        <f>F84</f>
        <v>20</v>
      </c>
      <c r="AK84" s="408"/>
    </row>
    <row r="85" spans="1:37" x14ac:dyDescent="0.25">
      <c r="A85" s="213" t="s">
        <v>13</v>
      </c>
      <c r="B85" s="79"/>
      <c r="C85" s="80"/>
      <c r="D85" s="80"/>
      <c r="E85" s="81"/>
      <c r="F85" s="221">
        <v>10</v>
      </c>
      <c r="G85" s="190">
        <v>3.8</v>
      </c>
      <c r="H85" s="103"/>
      <c r="I85" s="104"/>
      <c r="J85" s="105"/>
      <c r="K85" s="105"/>
      <c r="L85" s="106"/>
      <c r="M85" s="107"/>
      <c r="N85" s="108">
        <f>J84</f>
        <v>7.2599999999999989</v>
      </c>
      <c r="O85" s="109">
        <f>N85/F85*100</f>
        <v>72.59999999999998</v>
      </c>
      <c r="P85" s="110">
        <f>IF(G84&gt;(F85*1.05),0,(F85*1.05)-G84)</f>
        <v>3.3000000000000007</v>
      </c>
      <c r="Q85" s="110">
        <f>IF(N85&gt;(F85*1.05),0,(F85*1.05)-N85)</f>
        <v>3.2400000000000011</v>
      </c>
      <c r="R85" s="111">
        <f>IF(N85&gt;(1.05*F85),0,(F85*1.05)-N85)</f>
        <v>3.2400000000000011</v>
      </c>
      <c r="S85" s="533"/>
      <c r="T85" s="533"/>
      <c r="U85" s="533"/>
      <c r="V85" s="112"/>
      <c r="W85" s="113"/>
      <c r="X85" s="533"/>
      <c r="Y85" s="187"/>
      <c r="Z85" s="188"/>
      <c r="AA85" s="188"/>
      <c r="AB85" s="188"/>
      <c r="AC85" s="50"/>
      <c r="AD85" s="51"/>
      <c r="AE85" s="52"/>
      <c r="AF85" s="53"/>
      <c r="AG85" s="50"/>
      <c r="AH85" s="51"/>
      <c r="AI85" s="54"/>
      <c r="AJ85" s="53"/>
      <c r="AK85" s="408"/>
    </row>
    <row r="86" spans="1:37" x14ac:dyDescent="0.25">
      <c r="A86" s="213" t="s">
        <v>10</v>
      </c>
      <c r="B86" s="79"/>
      <c r="C86" s="80"/>
      <c r="D86" s="80"/>
      <c r="E86" s="81"/>
      <c r="F86" s="221">
        <v>10</v>
      </c>
      <c r="G86" s="190">
        <v>3.4</v>
      </c>
      <c r="H86" s="117"/>
      <c r="I86" s="118"/>
      <c r="J86" s="119"/>
      <c r="K86" s="120"/>
      <c r="L86" s="120"/>
      <c r="M86" s="120"/>
      <c r="N86" s="121"/>
      <c r="O86" s="122"/>
      <c r="P86" s="122"/>
      <c r="Q86" s="91"/>
      <c r="R86" s="92"/>
      <c r="S86" s="534"/>
      <c r="T86" s="534"/>
      <c r="U86" s="534"/>
      <c r="V86" s="123"/>
      <c r="W86" s="124"/>
      <c r="X86" s="534"/>
      <c r="Y86" s="187"/>
      <c r="Z86" s="188"/>
      <c r="AA86" s="188"/>
      <c r="AB86" s="188"/>
      <c r="AC86" s="50"/>
      <c r="AD86" s="51"/>
      <c r="AE86" s="52"/>
      <c r="AF86" s="53"/>
      <c r="AG86" s="50"/>
      <c r="AH86" s="51"/>
      <c r="AI86" s="54"/>
      <c r="AJ86" s="53"/>
      <c r="AK86" s="408"/>
    </row>
    <row r="87" spans="1:37" s="478" customFormat="1" x14ac:dyDescent="0.2">
      <c r="A87" s="163" t="s">
        <v>93</v>
      </c>
      <c r="B87" s="164" t="s">
        <v>42</v>
      </c>
      <c r="C87" s="164" t="s">
        <v>42</v>
      </c>
      <c r="D87" s="164" t="s">
        <v>42</v>
      </c>
      <c r="E87" s="164" t="s">
        <v>42</v>
      </c>
      <c r="F87" s="165"/>
      <c r="G87" s="165"/>
      <c r="H87" s="167" t="s">
        <v>75</v>
      </c>
      <c r="I87" s="168" t="s">
        <v>42</v>
      </c>
      <c r="J87" s="166"/>
      <c r="K87" s="166"/>
      <c r="L87" s="166"/>
      <c r="M87" s="166"/>
      <c r="N87" s="166"/>
      <c r="O87" s="169"/>
      <c r="P87" s="169"/>
      <c r="Q87" s="170"/>
      <c r="R87" s="170"/>
      <c r="S87" s="173"/>
      <c r="T87" s="172"/>
      <c r="U87" s="173"/>
      <c r="V87" s="174"/>
      <c r="W87" s="175"/>
      <c r="X87" s="77"/>
      <c r="Y87" s="63"/>
      <c r="Z87" s="63"/>
      <c r="AA87" s="63"/>
      <c r="AB87" s="63"/>
      <c r="AC87" s="50"/>
      <c r="AD87" s="51"/>
      <c r="AE87" s="52"/>
      <c r="AF87" s="53"/>
      <c r="AG87" s="50"/>
      <c r="AH87" s="51"/>
      <c r="AI87" s="54"/>
      <c r="AJ87" s="53"/>
      <c r="AK87" s="408"/>
    </row>
    <row r="88" spans="1:37" ht="15.75" customHeight="1" x14ac:dyDescent="0.25">
      <c r="A88" s="213" t="s">
        <v>101</v>
      </c>
      <c r="B88" s="176"/>
      <c r="C88" s="177"/>
      <c r="D88" s="177"/>
      <c r="E88" s="178" t="s">
        <v>88</v>
      </c>
      <c r="F88" s="214">
        <f>F89+F90</f>
        <v>20</v>
      </c>
      <c r="G88" s="215">
        <f>G89+G90</f>
        <v>8</v>
      </c>
      <c r="H88" s="216">
        <v>3.5000000000000003E-2</v>
      </c>
      <c r="I88" s="217">
        <v>3.5000000000000003E-2</v>
      </c>
      <c r="J88" s="218">
        <f>G88+I88</f>
        <v>8.0350000000000001</v>
      </c>
      <c r="K88" s="219">
        <v>0.16</v>
      </c>
      <c r="L88" s="220">
        <v>11.67</v>
      </c>
      <c r="M88" s="87">
        <f>K88+L88</f>
        <v>11.83</v>
      </c>
      <c r="N88" s="89"/>
      <c r="O88" s="90"/>
      <c r="P88" s="90"/>
      <c r="Q88" s="91"/>
      <c r="R88" s="92"/>
      <c r="S88" s="532" t="s">
        <v>14</v>
      </c>
      <c r="T88" s="532" t="s">
        <v>52</v>
      </c>
      <c r="U88" s="532" t="s">
        <v>70</v>
      </c>
      <c r="V88" s="93">
        <v>56.184421999999998</v>
      </c>
      <c r="W88" s="94">
        <v>101.454256</v>
      </c>
      <c r="X88" s="532"/>
      <c r="Y88" s="187"/>
      <c r="Z88" s="188"/>
      <c r="AA88" s="188"/>
      <c r="AB88" s="188"/>
      <c r="AC88" s="50"/>
      <c r="AD88" s="51"/>
      <c r="AE88" s="52"/>
      <c r="AF88" s="53">
        <v>1</v>
      </c>
      <c r="AG88" s="50"/>
      <c r="AH88" s="51"/>
      <c r="AI88" s="54"/>
      <c r="AJ88" s="53">
        <f>F88</f>
        <v>20</v>
      </c>
      <c r="AK88" s="408"/>
    </row>
    <row r="89" spans="1:37" x14ac:dyDescent="0.25">
      <c r="A89" s="213" t="s">
        <v>13</v>
      </c>
      <c r="B89" s="79"/>
      <c r="C89" s="80"/>
      <c r="D89" s="80"/>
      <c r="E89" s="81"/>
      <c r="F89" s="221">
        <v>10</v>
      </c>
      <c r="G89" s="190">
        <v>2.5</v>
      </c>
      <c r="H89" s="103"/>
      <c r="I89" s="104"/>
      <c r="J89" s="105"/>
      <c r="K89" s="105"/>
      <c r="L89" s="106"/>
      <c r="M89" s="107"/>
      <c r="N89" s="108">
        <f>J88</f>
        <v>8.0350000000000001</v>
      </c>
      <c r="O89" s="109">
        <f>N89/F89*100</f>
        <v>80.349999999999994</v>
      </c>
      <c r="P89" s="110">
        <f>IF(G88&gt;(F89*1.05),0,(F89*1.05)-G88)</f>
        <v>2.5</v>
      </c>
      <c r="Q89" s="110">
        <f>IF(N89&gt;(F89*1.05),0,(F89*1.05)-N89)</f>
        <v>2.4649999999999999</v>
      </c>
      <c r="R89" s="111">
        <f>IF(N89&gt;(1.05*F89),0,(F89*1.05)-N89)</f>
        <v>2.4649999999999999</v>
      </c>
      <c r="S89" s="533"/>
      <c r="T89" s="533"/>
      <c r="U89" s="533"/>
      <c r="V89" s="112"/>
      <c r="W89" s="113"/>
      <c r="X89" s="533"/>
      <c r="Y89" s="187"/>
      <c r="Z89" s="188"/>
      <c r="AA89" s="188"/>
      <c r="AB89" s="188"/>
      <c r="AC89" s="50"/>
      <c r="AD89" s="51"/>
      <c r="AE89" s="52"/>
      <c r="AF89" s="53"/>
      <c r="AG89" s="50"/>
      <c r="AH89" s="51"/>
      <c r="AI89" s="54"/>
      <c r="AJ89" s="53"/>
      <c r="AK89" s="408"/>
    </row>
    <row r="90" spans="1:37" x14ac:dyDescent="0.25">
      <c r="A90" s="213" t="s">
        <v>10</v>
      </c>
      <c r="B90" s="79"/>
      <c r="C90" s="80"/>
      <c r="D90" s="80"/>
      <c r="E90" s="81"/>
      <c r="F90" s="221">
        <v>10</v>
      </c>
      <c r="G90" s="190">
        <v>5.5</v>
      </c>
      <c r="H90" s="117"/>
      <c r="I90" s="118"/>
      <c r="J90" s="119"/>
      <c r="K90" s="120"/>
      <c r="L90" s="120"/>
      <c r="M90" s="120"/>
      <c r="N90" s="121"/>
      <c r="O90" s="122"/>
      <c r="P90" s="122"/>
      <c r="Q90" s="91"/>
      <c r="R90" s="92"/>
      <c r="S90" s="534"/>
      <c r="T90" s="534"/>
      <c r="U90" s="534"/>
      <c r="V90" s="123"/>
      <c r="W90" s="124"/>
      <c r="X90" s="534"/>
      <c r="Y90" s="187"/>
      <c r="Z90" s="188"/>
      <c r="AA90" s="188"/>
      <c r="AB90" s="188"/>
      <c r="AC90" s="50"/>
      <c r="AD90" s="51"/>
      <c r="AE90" s="52"/>
      <c r="AF90" s="53"/>
      <c r="AG90" s="50"/>
      <c r="AH90" s="51"/>
      <c r="AI90" s="54"/>
      <c r="AJ90" s="53"/>
      <c r="AK90" s="408"/>
    </row>
    <row r="91" spans="1:37" s="478" customFormat="1" x14ac:dyDescent="0.2">
      <c r="A91" s="163" t="s">
        <v>93</v>
      </c>
      <c r="B91" s="164" t="s">
        <v>42</v>
      </c>
      <c r="C91" s="164" t="s">
        <v>42</v>
      </c>
      <c r="D91" s="164" t="s">
        <v>42</v>
      </c>
      <c r="E91" s="164" t="s">
        <v>42</v>
      </c>
      <c r="F91" s="165"/>
      <c r="G91" s="165"/>
      <c r="H91" s="167" t="s">
        <v>75</v>
      </c>
      <c r="I91" s="168" t="s">
        <v>42</v>
      </c>
      <c r="J91" s="166"/>
      <c r="K91" s="166"/>
      <c r="L91" s="166"/>
      <c r="M91" s="166"/>
      <c r="N91" s="166"/>
      <c r="O91" s="169"/>
      <c r="P91" s="169"/>
      <c r="Q91" s="170"/>
      <c r="R91" s="170"/>
      <c r="S91" s="173"/>
      <c r="T91" s="172"/>
      <c r="U91" s="173"/>
      <c r="V91" s="174"/>
      <c r="W91" s="175"/>
      <c r="X91" s="77"/>
      <c r="Y91" s="63"/>
      <c r="Z91" s="63"/>
      <c r="AA91" s="63"/>
      <c r="AB91" s="63"/>
      <c r="AC91" s="50"/>
      <c r="AD91" s="51"/>
      <c r="AE91" s="52"/>
      <c r="AF91" s="53"/>
      <c r="AG91" s="50"/>
      <c r="AH91" s="51"/>
      <c r="AI91" s="54"/>
      <c r="AJ91" s="53"/>
      <c r="AK91" s="408"/>
    </row>
    <row r="92" spans="1:37" ht="15.75" customHeight="1" x14ac:dyDescent="0.25">
      <c r="A92" s="213" t="s">
        <v>102</v>
      </c>
      <c r="B92" s="176"/>
      <c r="C92" s="177"/>
      <c r="D92" s="177"/>
      <c r="E92" s="178" t="s">
        <v>88</v>
      </c>
      <c r="F92" s="214">
        <f>F93+F94</f>
        <v>20</v>
      </c>
      <c r="G92" s="215">
        <f>G93+G94</f>
        <v>5.9</v>
      </c>
      <c r="H92" s="216">
        <v>1.1419999999999999</v>
      </c>
      <c r="I92" s="217">
        <v>1.1419999999999999</v>
      </c>
      <c r="J92" s="218">
        <f>G92+I92</f>
        <v>7.0419999999999998</v>
      </c>
      <c r="K92" s="219">
        <v>0.36299999999999999</v>
      </c>
      <c r="L92" s="220">
        <v>6.02</v>
      </c>
      <c r="M92" s="87">
        <f>K92+L92</f>
        <v>6.3829999999999991</v>
      </c>
      <c r="N92" s="89"/>
      <c r="O92" s="90"/>
      <c r="P92" s="90"/>
      <c r="Q92" s="91"/>
      <c r="R92" s="92"/>
      <c r="S92" s="532" t="s">
        <v>14</v>
      </c>
      <c r="T92" s="532" t="s">
        <v>52</v>
      </c>
      <c r="U92" s="532" t="s">
        <v>70</v>
      </c>
      <c r="V92" s="93">
        <v>56.191684000000002</v>
      </c>
      <c r="W92" s="94">
        <v>101.43495900000001</v>
      </c>
      <c r="X92" s="532"/>
      <c r="Y92" s="187"/>
      <c r="Z92" s="188"/>
      <c r="AA92" s="188"/>
      <c r="AB92" s="188"/>
      <c r="AC92" s="50"/>
      <c r="AD92" s="51"/>
      <c r="AE92" s="52"/>
      <c r="AF92" s="53">
        <v>1</v>
      </c>
      <c r="AG92" s="50"/>
      <c r="AH92" s="51"/>
      <c r="AI92" s="54"/>
      <c r="AJ92" s="53">
        <f>F92</f>
        <v>20</v>
      </c>
      <c r="AK92" s="408"/>
    </row>
    <row r="93" spans="1:37" x14ac:dyDescent="0.25">
      <c r="A93" s="213" t="s">
        <v>13</v>
      </c>
      <c r="B93" s="79"/>
      <c r="C93" s="80"/>
      <c r="D93" s="80"/>
      <c r="E93" s="81"/>
      <c r="F93" s="221">
        <v>10</v>
      </c>
      <c r="G93" s="190">
        <v>2.8</v>
      </c>
      <c r="H93" s="103"/>
      <c r="I93" s="104"/>
      <c r="J93" s="105"/>
      <c r="K93" s="105"/>
      <c r="L93" s="106"/>
      <c r="M93" s="107"/>
      <c r="N93" s="108">
        <f>J92</f>
        <v>7.0419999999999998</v>
      </c>
      <c r="O93" s="109">
        <f>N93/F93*100</f>
        <v>70.419999999999987</v>
      </c>
      <c r="P93" s="110">
        <f>IF(G92&gt;(F93*1.05),0,(F93*1.05)-G92)</f>
        <v>4.5999999999999996</v>
      </c>
      <c r="Q93" s="110">
        <f>IF(N93&gt;(F93*1.05),0,(F93*1.05)-N93)</f>
        <v>3.4580000000000002</v>
      </c>
      <c r="R93" s="111">
        <f>IF(N93&gt;(1.05*F93),0,(F93*1.05)-N93)</f>
        <v>3.4580000000000002</v>
      </c>
      <c r="S93" s="533"/>
      <c r="T93" s="533"/>
      <c r="U93" s="533"/>
      <c r="V93" s="112"/>
      <c r="W93" s="113"/>
      <c r="X93" s="533"/>
      <c r="Y93" s="187"/>
      <c r="Z93" s="188"/>
      <c r="AA93" s="188"/>
      <c r="AB93" s="188"/>
      <c r="AC93" s="50"/>
      <c r="AD93" s="51"/>
      <c r="AE93" s="52"/>
      <c r="AF93" s="53"/>
      <c r="AG93" s="50"/>
      <c r="AH93" s="51"/>
      <c r="AI93" s="54"/>
      <c r="AJ93" s="53"/>
      <c r="AK93" s="408"/>
    </row>
    <row r="94" spans="1:37" x14ac:dyDescent="0.25">
      <c r="A94" s="213" t="s">
        <v>10</v>
      </c>
      <c r="B94" s="79"/>
      <c r="C94" s="80"/>
      <c r="D94" s="80"/>
      <c r="E94" s="81"/>
      <c r="F94" s="221">
        <v>10</v>
      </c>
      <c r="G94" s="190">
        <v>3.1</v>
      </c>
      <c r="H94" s="117"/>
      <c r="I94" s="118"/>
      <c r="J94" s="119"/>
      <c r="K94" s="120"/>
      <c r="L94" s="120"/>
      <c r="M94" s="120"/>
      <c r="N94" s="121"/>
      <c r="O94" s="122"/>
      <c r="P94" s="122"/>
      <c r="Q94" s="91"/>
      <c r="R94" s="92"/>
      <c r="S94" s="534"/>
      <c r="T94" s="534"/>
      <c r="U94" s="534"/>
      <c r="V94" s="123"/>
      <c r="W94" s="124"/>
      <c r="X94" s="534"/>
      <c r="Y94" s="187"/>
      <c r="Z94" s="188"/>
      <c r="AA94" s="188"/>
      <c r="AB94" s="188"/>
      <c r="AC94" s="50"/>
      <c r="AD94" s="51"/>
      <c r="AE94" s="52"/>
      <c r="AF94" s="53"/>
      <c r="AG94" s="50"/>
      <c r="AH94" s="51"/>
      <c r="AI94" s="54"/>
      <c r="AJ94" s="53"/>
      <c r="AK94" s="408"/>
    </row>
    <row r="95" spans="1:37" s="478" customFormat="1" x14ac:dyDescent="0.2">
      <c r="A95" s="64"/>
      <c r="B95" s="66" t="s">
        <v>42</v>
      </c>
      <c r="C95" s="66" t="s">
        <v>42</v>
      </c>
      <c r="D95" s="66" t="s">
        <v>42</v>
      </c>
      <c r="E95" s="66" t="s">
        <v>42</v>
      </c>
      <c r="F95" s="66" t="s">
        <v>42</v>
      </c>
      <c r="G95" s="488"/>
      <c r="H95" s="68"/>
      <c r="I95" s="69" t="s">
        <v>42</v>
      </c>
      <c r="J95" s="67"/>
      <c r="K95" s="67"/>
      <c r="L95" s="67"/>
      <c r="M95" s="67"/>
      <c r="N95" s="67"/>
      <c r="O95" s="70"/>
      <c r="P95" s="70"/>
      <c r="Q95" s="71"/>
      <c r="R95" s="71"/>
      <c r="S95" s="74"/>
      <c r="T95" s="73"/>
      <c r="U95" s="74"/>
      <c r="V95" s="75"/>
      <c r="W95" s="76"/>
      <c r="X95" s="77"/>
      <c r="Y95" s="63"/>
      <c r="Z95" s="63"/>
      <c r="AA95" s="63"/>
      <c r="AB95" s="63"/>
      <c r="AC95" s="50"/>
      <c r="AD95" s="51"/>
      <c r="AE95" s="52"/>
      <c r="AF95" s="53"/>
      <c r="AG95" s="50"/>
      <c r="AH95" s="51"/>
      <c r="AI95" s="54"/>
      <c r="AJ95" s="53"/>
      <c r="AK95" s="408"/>
    </row>
    <row r="96" spans="1:37" ht="12.75" customHeight="1" x14ac:dyDescent="0.25">
      <c r="A96" s="128" t="s">
        <v>103</v>
      </c>
      <c r="B96" s="79"/>
      <c r="C96" s="126" t="s">
        <v>104</v>
      </c>
      <c r="D96" s="80"/>
      <c r="E96" s="81"/>
      <c r="F96" s="214">
        <f>F97+F98</f>
        <v>126</v>
      </c>
      <c r="G96" s="215">
        <f>G97+G98</f>
        <v>0.6</v>
      </c>
      <c r="H96" s="216">
        <v>0</v>
      </c>
      <c r="I96" s="217">
        <v>0</v>
      </c>
      <c r="J96" s="218">
        <f>G96+I96</f>
        <v>0.6</v>
      </c>
      <c r="K96" s="219">
        <v>0</v>
      </c>
      <c r="L96" s="220">
        <v>125</v>
      </c>
      <c r="M96" s="87">
        <f>K96+L96</f>
        <v>125</v>
      </c>
      <c r="N96" s="89"/>
      <c r="O96" s="90"/>
      <c r="P96" s="90"/>
      <c r="Q96" s="91"/>
      <c r="R96" s="92"/>
      <c r="S96" s="532" t="s">
        <v>14</v>
      </c>
      <c r="T96" s="532" t="s">
        <v>52</v>
      </c>
      <c r="U96" s="532" t="s">
        <v>70</v>
      </c>
      <c r="V96" s="93">
        <v>56.182223</v>
      </c>
      <c r="W96" s="94">
        <v>101.431686</v>
      </c>
      <c r="X96" s="532"/>
      <c r="AC96" s="50"/>
      <c r="AD96" s="51">
        <v>1</v>
      </c>
      <c r="AE96" s="52"/>
      <c r="AF96" s="53"/>
      <c r="AG96" s="50"/>
      <c r="AH96" s="222">
        <f>F96</f>
        <v>126</v>
      </c>
      <c r="AI96" s="54"/>
      <c r="AJ96" s="53"/>
      <c r="AK96" s="408"/>
    </row>
    <row r="97" spans="1:37" x14ac:dyDescent="0.25">
      <c r="A97" s="128" t="s">
        <v>13</v>
      </c>
      <c r="B97" s="79"/>
      <c r="C97" s="80"/>
      <c r="D97" s="80"/>
      <c r="E97" s="81"/>
      <c r="F97" s="223">
        <v>63</v>
      </c>
      <c r="G97" s="223">
        <v>0.6</v>
      </c>
      <c r="H97" s="103"/>
      <c r="I97" s="104"/>
      <c r="J97" s="105"/>
      <c r="K97" s="105"/>
      <c r="L97" s="106"/>
      <c r="M97" s="107"/>
      <c r="N97" s="108">
        <f>J96</f>
        <v>0.6</v>
      </c>
      <c r="O97" s="109">
        <f>N97/F97*100</f>
        <v>0.95238095238095233</v>
      </c>
      <c r="P97" s="110">
        <f>IF(G96&gt;(F97*1.05),0,(F97*1.05)-G96)</f>
        <v>65.550000000000011</v>
      </c>
      <c r="Q97" s="110">
        <f>IF(N97&gt;(F97*1.05),0,(F97*1.05)-N97)</f>
        <v>65.550000000000011</v>
      </c>
      <c r="R97" s="111">
        <f>IF(N97&gt;(1.05*F97),0,(F97*1.05)-N97)</f>
        <v>65.550000000000011</v>
      </c>
      <c r="S97" s="533"/>
      <c r="T97" s="533"/>
      <c r="U97" s="533"/>
      <c r="V97" s="112"/>
      <c r="W97" s="113"/>
      <c r="X97" s="533"/>
      <c r="AC97" s="50"/>
      <c r="AD97" s="51"/>
      <c r="AE97" s="52"/>
      <c r="AF97" s="53"/>
      <c r="AG97" s="50"/>
      <c r="AH97" s="51"/>
      <c r="AI97" s="54"/>
      <c r="AJ97" s="53"/>
      <c r="AK97" s="408"/>
    </row>
    <row r="98" spans="1:37" x14ac:dyDescent="0.2">
      <c r="A98" s="224" t="s">
        <v>10</v>
      </c>
      <c r="B98" s="79"/>
      <c r="C98" s="80"/>
      <c r="D98" s="80"/>
      <c r="E98" s="81"/>
      <c r="F98" s="225">
        <v>63</v>
      </c>
      <c r="G98" s="130">
        <v>0</v>
      </c>
      <c r="H98" s="117"/>
      <c r="I98" s="118"/>
      <c r="J98" s="119"/>
      <c r="K98" s="120"/>
      <c r="L98" s="120"/>
      <c r="M98" s="120"/>
      <c r="N98" s="121"/>
      <c r="O98" s="122"/>
      <c r="P98" s="122"/>
      <c r="Q98" s="91"/>
      <c r="R98" s="92"/>
      <c r="S98" s="534"/>
      <c r="T98" s="534"/>
      <c r="U98" s="534"/>
      <c r="V98" s="123"/>
      <c r="W98" s="124"/>
      <c r="X98" s="534"/>
      <c r="AC98" s="50"/>
      <c r="AD98" s="51"/>
      <c r="AE98" s="52"/>
      <c r="AF98" s="53"/>
      <c r="AG98" s="50"/>
      <c r="AH98" s="51"/>
      <c r="AI98" s="54"/>
      <c r="AJ98" s="53"/>
      <c r="AK98" s="408"/>
    </row>
    <row r="99" spans="1:37" s="478" customFormat="1" x14ac:dyDescent="0.2">
      <c r="A99" s="64"/>
      <c r="B99" s="66" t="s">
        <v>42</v>
      </c>
      <c r="C99" s="66" t="s">
        <v>42</v>
      </c>
      <c r="D99" s="66" t="s">
        <v>42</v>
      </c>
      <c r="E99" s="66" t="s">
        <v>42</v>
      </c>
      <c r="F99" s="66" t="s">
        <v>42</v>
      </c>
      <c r="G99" s="488"/>
      <c r="H99" s="68"/>
      <c r="I99" s="69" t="s">
        <v>42</v>
      </c>
      <c r="J99" s="67"/>
      <c r="K99" s="67"/>
      <c r="L99" s="67"/>
      <c r="M99" s="67"/>
      <c r="N99" s="67"/>
      <c r="O99" s="70"/>
      <c r="P99" s="70"/>
      <c r="Q99" s="71"/>
      <c r="R99" s="71"/>
      <c r="S99" s="74"/>
      <c r="T99" s="73"/>
      <c r="U99" s="74"/>
      <c r="V99" s="75"/>
      <c r="W99" s="76"/>
      <c r="X99" s="77"/>
      <c r="Y99" s="63"/>
      <c r="Z99" s="63"/>
      <c r="AA99" s="63"/>
      <c r="AB99" s="63"/>
      <c r="AC99" s="50"/>
      <c r="AD99" s="51"/>
      <c r="AE99" s="52"/>
      <c r="AF99" s="53"/>
      <c r="AG99" s="50"/>
      <c r="AH99" s="51"/>
      <c r="AI99" s="54"/>
      <c r="AJ99" s="53"/>
      <c r="AK99" s="408"/>
    </row>
    <row r="100" spans="1:37" s="95" customFormat="1" ht="14.25" customHeight="1" x14ac:dyDescent="0.25">
      <c r="A100" s="128" t="s">
        <v>105</v>
      </c>
      <c r="B100" s="79"/>
      <c r="C100" s="126" t="s">
        <v>51</v>
      </c>
      <c r="D100" s="80"/>
      <c r="E100" s="81"/>
      <c r="F100" s="214">
        <f>F101+F102</f>
        <v>126</v>
      </c>
      <c r="G100" s="215">
        <f>G101+G102</f>
        <v>42.9</v>
      </c>
      <c r="H100" s="216">
        <v>0.37840000000000007</v>
      </c>
      <c r="I100" s="217">
        <v>0.37840000000000007</v>
      </c>
      <c r="J100" s="218">
        <f>G100+I100</f>
        <v>43.278399999999998</v>
      </c>
      <c r="K100" s="219">
        <v>0.71499999999999997</v>
      </c>
      <c r="L100" s="220">
        <v>22.968</v>
      </c>
      <c r="M100" s="87">
        <f>K100+L100</f>
        <v>23.683</v>
      </c>
      <c r="N100" s="89"/>
      <c r="O100" s="90"/>
      <c r="P100" s="90"/>
      <c r="Q100" s="91"/>
      <c r="R100" s="92"/>
      <c r="S100" s="539" t="s">
        <v>14</v>
      </c>
      <c r="T100" s="539" t="s">
        <v>52</v>
      </c>
      <c r="U100" s="539" t="s">
        <v>83</v>
      </c>
      <c r="V100" s="148">
        <v>56.171084999999998</v>
      </c>
      <c r="W100" s="149">
        <v>101.54414</v>
      </c>
      <c r="X100" s="532"/>
      <c r="AC100" s="50"/>
      <c r="AD100" s="96">
        <v>1</v>
      </c>
      <c r="AE100" s="52"/>
      <c r="AF100" s="53"/>
      <c r="AG100" s="50"/>
      <c r="AH100" s="96">
        <f>F100</f>
        <v>126</v>
      </c>
      <c r="AI100" s="54"/>
      <c r="AJ100" s="53"/>
      <c r="AK100" s="408"/>
    </row>
    <row r="101" spans="1:37" s="95" customFormat="1" x14ac:dyDescent="0.2">
      <c r="A101" s="128" t="s">
        <v>48</v>
      </c>
      <c r="B101" s="79"/>
      <c r="C101" s="80"/>
      <c r="D101" s="80"/>
      <c r="E101" s="81"/>
      <c r="F101" s="129">
        <v>63</v>
      </c>
      <c r="G101" s="130">
        <v>21.7</v>
      </c>
      <c r="H101" s="103"/>
      <c r="I101" s="104"/>
      <c r="J101" s="105"/>
      <c r="K101" s="105"/>
      <c r="L101" s="106"/>
      <c r="M101" s="107"/>
      <c r="N101" s="108">
        <f>J100</f>
        <v>43.278399999999998</v>
      </c>
      <c r="O101" s="109">
        <f>N101/F101*100</f>
        <v>68.695873015873005</v>
      </c>
      <c r="P101" s="110">
        <f>IF(G100&gt;(F101*1.05),0,(F101*1.05)-G100)</f>
        <v>23.250000000000007</v>
      </c>
      <c r="Q101" s="110">
        <f>IF(N101&gt;(F101*1.05),0,(F101*1.05)-N101)</f>
        <v>22.871600000000008</v>
      </c>
      <c r="R101" s="111">
        <f>IF(N101&gt;(1.05*F101),0,(F101*1.05)-N101)</f>
        <v>22.871600000000008</v>
      </c>
      <c r="S101" s="540"/>
      <c r="T101" s="540"/>
      <c r="U101" s="540"/>
      <c r="V101" s="153"/>
      <c r="W101" s="154"/>
      <c r="X101" s="533"/>
      <c r="AC101" s="50"/>
      <c r="AD101" s="96"/>
      <c r="AE101" s="52"/>
      <c r="AF101" s="53"/>
      <c r="AG101" s="50"/>
      <c r="AH101" s="96"/>
      <c r="AI101" s="54"/>
      <c r="AJ101" s="53"/>
      <c r="AK101" s="408"/>
    </row>
    <row r="102" spans="1:37" s="95" customFormat="1" x14ac:dyDescent="0.2">
      <c r="A102" s="128" t="s">
        <v>49</v>
      </c>
      <c r="B102" s="79"/>
      <c r="C102" s="80"/>
      <c r="D102" s="80"/>
      <c r="E102" s="81"/>
      <c r="F102" s="129">
        <v>63</v>
      </c>
      <c r="G102" s="130">
        <v>21.2</v>
      </c>
      <c r="H102" s="117"/>
      <c r="I102" s="118"/>
      <c r="J102" s="119"/>
      <c r="K102" s="120"/>
      <c r="L102" s="120"/>
      <c r="M102" s="120"/>
      <c r="N102" s="121"/>
      <c r="O102" s="122"/>
      <c r="P102" s="122"/>
      <c r="Q102" s="91"/>
      <c r="R102" s="92"/>
      <c r="S102" s="540"/>
      <c r="T102" s="540"/>
      <c r="U102" s="540"/>
      <c r="V102" s="153"/>
      <c r="W102" s="154"/>
      <c r="X102" s="533"/>
      <c r="AC102" s="50"/>
      <c r="AD102" s="96"/>
      <c r="AE102" s="52"/>
      <c r="AF102" s="53"/>
      <c r="AG102" s="50"/>
      <c r="AH102" s="96"/>
      <c r="AI102" s="54"/>
      <c r="AJ102" s="53"/>
      <c r="AK102" s="408"/>
    </row>
    <row r="103" spans="1:37" s="95" customFormat="1" x14ac:dyDescent="0.2">
      <c r="A103" s="128"/>
      <c r="B103" s="79"/>
      <c r="C103" s="80"/>
      <c r="D103" s="80"/>
      <c r="E103" s="81"/>
      <c r="F103" s="129">
        <v>40</v>
      </c>
      <c r="G103" s="130"/>
      <c r="H103" s="226"/>
      <c r="I103" s="227"/>
      <c r="J103" s="228"/>
      <c r="K103" s="229"/>
      <c r="L103" s="96"/>
      <c r="M103" s="96"/>
      <c r="N103" s="228"/>
      <c r="O103" s="230"/>
      <c r="P103" s="230"/>
      <c r="Q103" s="186"/>
      <c r="R103" s="231"/>
      <c r="S103" s="483"/>
      <c r="T103" s="480"/>
      <c r="U103" s="483"/>
      <c r="V103" s="153"/>
      <c r="W103" s="154"/>
      <c r="X103" s="533"/>
      <c r="AC103" s="50"/>
      <c r="AD103" s="96"/>
      <c r="AE103" s="52"/>
      <c r="AF103" s="53"/>
      <c r="AG103" s="50"/>
      <c r="AH103" s="96"/>
      <c r="AI103" s="54"/>
      <c r="AJ103" s="53"/>
      <c r="AK103" s="408"/>
    </row>
    <row r="104" spans="1:37" s="95" customFormat="1" x14ac:dyDescent="0.2">
      <c r="A104" s="114"/>
      <c r="B104" s="79"/>
      <c r="C104" s="80"/>
      <c r="D104" s="80"/>
      <c r="E104" s="81"/>
      <c r="F104" s="115">
        <v>16</v>
      </c>
      <c r="G104" s="131"/>
      <c r="H104" s="232"/>
      <c r="I104" s="233"/>
      <c r="J104" s="234"/>
      <c r="K104" s="235"/>
      <c r="L104" s="236"/>
      <c r="M104" s="236"/>
      <c r="N104" s="234"/>
      <c r="O104" s="237"/>
      <c r="P104" s="237"/>
      <c r="Q104" s="238"/>
      <c r="R104" s="239"/>
      <c r="S104" s="484"/>
      <c r="T104" s="481"/>
      <c r="U104" s="484"/>
      <c r="V104" s="160"/>
      <c r="W104" s="161"/>
      <c r="X104" s="534"/>
      <c r="AC104" s="50"/>
      <c r="AD104" s="96"/>
      <c r="AE104" s="52"/>
      <c r="AF104" s="53"/>
      <c r="AG104" s="50"/>
      <c r="AH104" s="96"/>
      <c r="AI104" s="54"/>
      <c r="AJ104" s="53"/>
      <c r="AK104" s="408"/>
    </row>
    <row r="105" spans="1:37" s="478" customFormat="1" x14ac:dyDescent="0.2">
      <c r="A105" s="64" t="s">
        <v>67</v>
      </c>
      <c r="B105" s="66" t="s">
        <v>42</v>
      </c>
      <c r="C105" s="66" t="s">
        <v>42</v>
      </c>
      <c r="D105" s="66" t="s">
        <v>42</v>
      </c>
      <c r="E105" s="66" t="s">
        <v>42</v>
      </c>
      <c r="F105" s="66" t="s">
        <v>42</v>
      </c>
      <c r="G105" s="488"/>
      <c r="H105" s="68"/>
      <c r="I105" s="69" t="s">
        <v>42</v>
      </c>
      <c r="J105" s="67"/>
      <c r="K105" s="67"/>
      <c r="L105" s="67"/>
      <c r="M105" s="67"/>
      <c r="N105" s="67"/>
      <c r="O105" s="70"/>
      <c r="P105" s="70"/>
      <c r="Q105" s="71"/>
      <c r="R105" s="71"/>
      <c r="S105" s="240"/>
      <c r="T105" s="241"/>
      <c r="U105" s="240"/>
      <c r="V105" s="242"/>
      <c r="W105" s="243"/>
      <c r="X105" s="77"/>
      <c r="Y105" s="63"/>
      <c r="Z105" s="63"/>
      <c r="AA105" s="63"/>
      <c r="AB105" s="63"/>
      <c r="AC105" s="50"/>
      <c r="AD105" s="51"/>
      <c r="AE105" s="52"/>
      <c r="AF105" s="53"/>
      <c r="AG105" s="50"/>
      <c r="AH105" s="51"/>
      <c r="AI105" s="54"/>
      <c r="AJ105" s="53"/>
      <c r="AK105" s="408"/>
    </row>
    <row r="106" spans="1:37" ht="14.25" customHeight="1" x14ac:dyDescent="0.25">
      <c r="A106" s="244" t="s">
        <v>106</v>
      </c>
      <c r="B106" s="79"/>
      <c r="C106" s="126" t="s">
        <v>107</v>
      </c>
      <c r="D106" s="80"/>
      <c r="E106" s="81"/>
      <c r="F106" s="214">
        <f>F107+F108</f>
        <v>50</v>
      </c>
      <c r="G106" s="215">
        <f>G107+G108</f>
        <v>8.6</v>
      </c>
      <c r="H106" s="216">
        <v>0.25</v>
      </c>
      <c r="I106" s="217">
        <v>0.70700000000000007</v>
      </c>
      <c r="J106" s="218">
        <f>G106+I106</f>
        <v>9.3070000000000004</v>
      </c>
      <c r="K106" s="219">
        <v>4.4059999999999997</v>
      </c>
      <c r="L106" s="220">
        <v>6.21</v>
      </c>
      <c r="M106" s="87">
        <f>K106+L106</f>
        <v>10.616</v>
      </c>
      <c r="N106" s="89"/>
      <c r="O106" s="90"/>
      <c r="P106" s="90"/>
      <c r="Q106" s="91"/>
      <c r="R106" s="92"/>
      <c r="S106" s="532" t="s">
        <v>46</v>
      </c>
      <c r="T106" s="532" t="s">
        <v>108</v>
      </c>
      <c r="U106" s="532"/>
      <c r="V106" s="93">
        <v>56.936382500000001</v>
      </c>
      <c r="W106" s="94">
        <v>101.2736893</v>
      </c>
      <c r="X106" s="532"/>
      <c r="Y106" s="187"/>
      <c r="Z106" s="188"/>
      <c r="AA106" s="188"/>
      <c r="AB106" s="188"/>
      <c r="AC106" s="50"/>
      <c r="AD106" s="51">
        <v>1</v>
      </c>
      <c r="AE106" s="52"/>
      <c r="AF106" s="53"/>
      <c r="AG106" s="50"/>
      <c r="AH106" s="51">
        <f>F106</f>
        <v>50</v>
      </c>
      <c r="AI106" s="54"/>
      <c r="AJ106" s="53"/>
      <c r="AK106" s="408"/>
    </row>
    <row r="107" spans="1:37" x14ac:dyDescent="0.2">
      <c r="A107" s="207" t="s">
        <v>13</v>
      </c>
      <c r="B107" s="79"/>
      <c r="C107" s="80"/>
      <c r="D107" s="80"/>
      <c r="E107" s="81"/>
      <c r="F107" s="245">
        <v>25</v>
      </c>
      <c r="G107" s="297">
        <v>3.1</v>
      </c>
      <c r="H107" s="103"/>
      <c r="I107" s="104"/>
      <c r="J107" s="105"/>
      <c r="K107" s="105"/>
      <c r="L107" s="106"/>
      <c r="M107" s="107"/>
      <c r="N107" s="108">
        <f>J106</f>
        <v>9.3070000000000004</v>
      </c>
      <c r="O107" s="109">
        <f>N107/F107*100</f>
        <v>37.228000000000002</v>
      </c>
      <c r="P107" s="110">
        <f>IF(G106&gt;(F107*1.05),0,(F107*1.05)-G106)</f>
        <v>17.649999999999999</v>
      </c>
      <c r="Q107" s="110">
        <f>IF(N107&gt;(F107*1.05),0,(F107*1.05)-N107)</f>
        <v>16.942999999999998</v>
      </c>
      <c r="R107" s="111">
        <f>IF(N107&gt;(1.05*F107),0,(F107*1.05)-N107)</f>
        <v>16.942999999999998</v>
      </c>
      <c r="S107" s="533"/>
      <c r="T107" s="533"/>
      <c r="U107" s="533"/>
      <c r="V107" s="112"/>
      <c r="W107" s="113"/>
      <c r="X107" s="533"/>
      <c r="Y107" s="187"/>
      <c r="Z107" s="188"/>
      <c r="AA107" s="188"/>
      <c r="AB107" s="188"/>
      <c r="AC107" s="50"/>
      <c r="AD107" s="51"/>
      <c r="AE107" s="52"/>
      <c r="AF107" s="53"/>
      <c r="AG107" s="50"/>
      <c r="AH107" s="51"/>
      <c r="AI107" s="54"/>
      <c r="AJ107" s="53"/>
      <c r="AK107" s="408"/>
    </row>
    <row r="108" spans="1:37" x14ac:dyDescent="0.2">
      <c r="A108" s="207" t="s">
        <v>10</v>
      </c>
      <c r="B108" s="79"/>
      <c r="C108" s="80"/>
      <c r="D108" s="80"/>
      <c r="E108" s="81"/>
      <c r="F108" s="245">
        <v>25</v>
      </c>
      <c r="G108" s="297">
        <v>5.5</v>
      </c>
      <c r="H108" s="117"/>
      <c r="I108" s="118"/>
      <c r="J108" s="119"/>
      <c r="K108" s="120"/>
      <c r="L108" s="120"/>
      <c r="M108" s="120"/>
      <c r="N108" s="121"/>
      <c r="O108" s="122"/>
      <c r="P108" s="122"/>
      <c r="Q108" s="91"/>
      <c r="R108" s="92"/>
      <c r="S108" s="534"/>
      <c r="T108" s="534"/>
      <c r="U108" s="534"/>
      <c r="V108" s="123"/>
      <c r="W108" s="124"/>
      <c r="X108" s="534"/>
      <c r="Y108" s="187"/>
      <c r="Z108" s="188"/>
      <c r="AA108" s="188"/>
      <c r="AB108" s="188"/>
      <c r="AC108" s="50"/>
      <c r="AD108" s="51"/>
      <c r="AE108" s="52"/>
      <c r="AF108" s="53"/>
      <c r="AG108" s="50"/>
      <c r="AH108" s="51"/>
      <c r="AI108" s="54"/>
      <c r="AJ108" s="53"/>
      <c r="AK108" s="408"/>
    </row>
    <row r="109" spans="1:37" s="247" customFormat="1" x14ac:dyDescent="0.2">
      <c r="A109" s="64" t="s">
        <v>80</v>
      </c>
      <c r="B109" s="66" t="s">
        <v>42</v>
      </c>
      <c r="C109" s="66" t="s">
        <v>42</v>
      </c>
      <c r="D109" s="66" t="s">
        <v>42</v>
      </c>
      <c r="E109" s="66" t="s">
        <v>42</v>
      </c>
      <c r="F109" s="66" t="s">
        <v>42</v>
      </c>
      <c r="G109" s="488"/>
      <c r="H109" s="68"/>
      <c r="I109" s="69" t="s">
        <v>42</v>
      </c>
      <c r="J109" s="67"/>
      <c r="K109" s="67"/>
      <c r="L109" s="67"/>
      <c r="M109" s="67"/>
      <c r="N109" s="67"/>
      <c r="O109" s="70"/>
      <c r="P109" s="70"/>
      <c r="Q109" s="71"/>
      <c r="R109" s="71"/>
      <c r="S109" s="74"/>
      <c r="T109" s="73"/>
      <c r="U109" s="74"/>
      <c r="V109" s="75"/>
      <c r="W109" s="76"/>
      <c r="X109" s="77"/>
      <c r="Y109" s="187"/>
      <c r="Z109" s="187"/>
      <c r="AA109" s="187"/>
      <c r="AB109" s="187"/>
      <c r="AC109" s="50"/>
      <c r="AD109" s="51"/>
      <c r="AE109" s="52"/>
      <c r="AF109" s="53"/>
      <c r="AG109" s="50"/>
      <c r="AH109" s="51"/>
      <c r="AI109" s="54"/>
      <c r="AJ109" s="53"/>
      <c r="AK109" s="408"/>
    </row>
    <row r="110" spans="1:37" ht="14.25" customHeight="1" x14ac:dyDescent="0.25">
      <c r="A110" s="248" t="s">
        <v>109</v>
      </c>
      <c r="B110" s="79"/>
      <c r="C110" s="126" t="s">
        <v>110</v>
      </c>
      <c r="D110" s="80"/>
      <c r="E110" s="81"/>
      <c r="F110" s="214">
        <f>F111</f>
        <v>25</v>
      </c>
      <c r="G110" s="215">
        <f>G111</f>
        <v>1.2</v>
      </c>
      <c r="H110" s="216">
        <v>0.25</v>
      </c>
      <c r="I110" s="217">
        <v>0.158</v>
      </c>
      <c r="J110" s="218">
        <f>G110+I110</f>
        <v>1.3579999999999999</v>
      </c>
      <c r="K110" s="219">
        <v>0</v>
      </c>
      <c r="L110" s="220">
        <v>2.5</v>
      </c>
      <c r="M110" s="87">
        <f>K110+L110</f>
        <v>2.5</v>
      </c>
      <c r="N110" s="89"/>
      <c r="O110" s="90"/>
      <c r="P110" s="90"/>
      <c r="Q110" s="91"/>
      <c r="R110" s="92"/>
      <c r="S110" s="535" t="s">
        <v>111</v>
      </c>
      <c r="T110" s="535" t="s">
        <v>112</v>
      </c>
      <c r="U110" s="535"/>
      <c r="V110" s="179">
        <v>57.341949999999997</v>
      </c>
      <c r="W110" s="180">
        <v>100.01213199999999</v>
      </c>
      <c r="X110" s="537"/>
      <c r="Y110" s="187"/>
      <c r="Z110" s="188"/>
      <c r="AA110" s="188"/>
      <c r="AB110" s="188"/>
      <c r="AC110" s="50"/>
      <c r="AD110" s="51">
        <v>1</v>
      </c>
      <c r="AE110" s="52"/>
      <c r="AF110" s="53"/>
      <c r="AG110" s="50"/>
      <c r="AH110" s="51">
        <f>F110</f>
        <v>25</v>
      </c>
      <c r="AI110" s="54"/>
      <c r="AJ110" s="53"/>
      <c r="AK110" s="408"/>
    </row>
    <row r="111" spans="1:37" x14ac:dyDescent="0.2">
      <c r="A111" s="207" t="s">
        <v>13</v>
      </c>
      <c r="B111" s="79"/>
      <c r="C111" s="80"/>
      <c r="D111" s="80"/>
      <c r="E111" s="81"/>
      <c r="F111" s="227">
        <v>25</v>
      </c>
      <c r="G111" s="297">
        <v>1.2</v>
      </c>
      <c r="H111" s="103"/>
      <c r="I111" s="104"/>
      <c r="J111" s="105"/>
      <c r="K111" s="105"/>
      <c r="L111" s="106"/>
      <c r="M111" s="107"/>
      <c r="N111" s="108">
        <f>J110</f>
        <v>1.3579999999999999</v>
      </c>
      <c r="O111" s="109">
        <f>N111/F111*100</f>
        <v>5.4319999999999995</v>
      </c>
      <c r="P111" s="110">
        <f>IF(G110&gt;(F111*1.05),0,(F111*1.05)-G110)</f>
        <v>25.05</v>
      </c>
      <c r="Q111" s="110">
        <f>IF(N111&gt;(F111*1.05),0,(F111*1.05)-N111)</f>
        <v>24.891999999999999</v>
      </c>
      <c r="R111" s="111">
        <f>IF(N111&gt;(1.05*F111),0,(F111*1.05)-N111)</f>
        <v>24.891999999999999</v>
      </c>
      <c r="S111" s="536"/>
      <c r="T111" s="536"/>
      <c r="U111" s="536"/>
      <c r="V111" s="182"/>
      <c r="W111" s="183"/>
      <c r="X111" s="538"/>
      <c r="Y111" s="187"/>
      <c r="Z111" s="188"/>
      <c r="AA111" s="188"/>
      <c r="AB111" s="188"/>
      <c r="AC111" s="50"/>
      <c r="AD111" s="51"/>
      <c r="AE111" s="52"/>
      <c r="AF111" s="53"/>
      <c r="AG111" s="50"/>
      <c r="AH111" s="51"/>
      <c r="AI111" s="54"/>
      <c r="AJ111" s="53"/>
      <c r="AK111" s="408"/>
    </row>
    <row r="112" spans="1:37" s="478" customFormat="1" x14ac:dyDescent="0.2">
      <c r="A112" s="163" t="s">
        <v>85</v>
      </c>
      <c r="B112" s="164" t="s">
        <v>42</v>
      </c>
      <c r="C112" s="164" t="s">
        <v>42</v>
      </c>
      <c r="D112" s="164" t="s">
        <v>42</v>
      </c>
      <c r="E112" s="164" t="s">
        <v>42</v>
      </c>
      <c r="F112" s="165"/>
      <c r="G112" s="165"/>
      <c r="H112" s="167" t="s">
        <v>113</v>
      </c>
      <c r="I112" s="168" t="s">
        <v>42</v>
      </c>
      <c r="J112" s="166"/>
      <c r="K112" s="166"/>
      <c r="L112" s="166"/>
      <c r="M112" s="166"/>
      <c r="N112" s="166"/>
      <c r="O112" s="169"/>
      <c r="P112" s="169"/>
      <c r="Q112" s="170"/>
      <c r="R112" s="170"/>
      <c r="S112" s="173"/>
      <c r="T112" s="172"/>
      <c r="U112" s="173"/>
      <c r="V112" s="174"/>
      <c r="W112" s="175"/>
      <c r="X112" s="77"/>
      <c r="Y112" s="63"/>
      <c r="Z112" s="63"/>
      <c r="AA112" s="63"/>
      <c r="AB112" s="63"/>
      <c r="AC112" s="50"/>
      <c r="AD112" s="51"/>
      <c r="AE112" s="52"/>
      <c r="AF112" s="53"/>
      <c r="AG112" s="50"/>
      <c r="AH112" s="51"/>
      <c r="AI112" s="54"/>
      <c r="AJ112" s="53"/>
      <c r="AK112" s="408"/>
    </row>
    <row r="113" spans="1:37" ht="14.25" customHeight="1" x14ac:dyDescent="0.25">
      <c r="A113" s="207" t="s">
        <v>114</v>
      </c>
      <c r="B113" s="176"/>
      <c r="C113" s="177"/>
      <c r="D113" s="177"/>
      <c r="E113" s="178" t="s">
        <v>88</v>
      </c>
      <c r="F113" s="214">
        <f>F114</f>
        <v>1.8</v>
      </c>
      <c r="G113" s="215">
        <f>G114</f>
        <v>0.3</v>
      </c>
      <c r="H113" s="216">
        <v>0</v>
      </c>
      <c r="I113" s="217">
        <v>0</v>
      </c>
      <c r="J113" s="218">
        <f>G113+I113</f>
        <v>0.3</v>
      </c>
      <c r="K113" s="219">
        <v>1.756</v>
      </c>
      <c r="L113" s="220">
        <v>0</v>
      </c>
      <c r="M113" s="87">
        <f>K113+L113</f>
        <v>1.756</v>
      </c>
      <c r="N113" s="89"/>
      <c r="O113" s="90"/>
      <c r="P113" s="90"/>
      <c r="Q113" s="91"/>
      <c r="R113" s="92"/>
      <c r="S113" s="535" t="s">
        <v>111</v>
      </c>
      <c r="T113" s="535" t="s">
        <v>115</v>
      </c>
      <c r="U113" s="535"/>
      <c r="V113" s="179">
        <v>57.390836</v>
      </c>
      <c r="W113" s="180">
        <v>99.324844999999996</v>
      </c>
      <c r="X113" s="537"/>
      <c r="Y113" s="187"/>
      <c r="Z113" s="188"/>
      <c r="AA113" s="188"/>
      <c r="AB113" s="188"/>
      <c r="AC113" s="50"/>
      <c r="AD113" s="51"/>
      <c r="AE113" s="52"/>
      <c r="AF113" s="53">
        <v>1</v>
      </c>
      <c r="AG113" s="50"/>
      <c r="AH113" s="51"/>
      <c r="AI113" s="54"/>
      <c r="AJ113" s="53">
        <f>F113</f>
        <v>1.8</v>
      </c>
      <c r="AK113" s="408"/>
    </row>
    <row r="114" spans="1:37" x14ac:dyDescent="0.25">
      <c r="A114" s="207" t="s">
        <v>13</v>
      </c>
      <c r="B114" s="79"/>
      <c r="C114" s="80"/>
      <c r="D114" s="80"/>
      <c r="E114" s="81"/>
      <c r="F114" s="227">
        <v>1.8</v>
      </c>
      <c r="G114" s="493">
        <v>0.3</v>
      </c>
      <c r="H114" s="103"/>
      <c r="I114" s="104"/>
      <c r="J114" s="105"/>
      <c r="K114" s="105"/>
      <c r="L114" s="106"/>
      <c r="M114" s="107"/>
      <c r="N114" s="108">
        <f>J113</f>
        <v>0.3</v>
      </c>
      <c r="O114" s="109">
        <f>N114/F114*100</f>
        <v>16.666666666666664</v>
      </c>
      <c r="P114" s="110">
        <f>IF(G113&gt;(F114*1.05),0,(F114*1.05)-G113)</f>
        <v>1.59</v>
      </c>
      <c r="Q114" s="110">
        <f>IF(N114&gt;(F114*1.05),0,(F114*1.05)-N114)</f>
        <v>1.59</v>
      </c>
      <c r="R114" s="111">
        <f>IF(N114&gt;(1.05*F114),0,(F114*1.05)-N114)</f>
        <v>1.59</v>
      </c>
      <c r="S114" s="536"/>
      <c r="T114" s="536"/>
      <c r="U114" s="536"/>
      <c r="V114" s="182"/>
      <c r="W114" s="183"/>
      <c r="X114" s="538"/>
      <c r="Y114" s="187"/>
      <c r="Z114" s="188"/>
      <c r="AA114" s="188"/>
      <c r="AB114" s="188"/>
      <c r="AC114" s="50"/>
      <c r="AD114" s="51"/>
      <c r="AE114" s="52"/>
      <c r="AF114" s="53"/>
      <c r="AG114" s="50"/>
      <c r="AH114" s="51"/>
      <c r="AI114" s="54"/>
      <c r="AJ114" s="53"/>
      <c r="AK114" s="408"/>
    </row>
    <row r="115" spans="1:37" s="478" customFormat="1" x14ac:dyDescent="0.2">
      <c r="A115" s="163" t="s">
        <v>93</v>
      </c>
      <c r="B115" s="164" t="s">
        <v>42</v>
      </c>
      <c r="C115" s="164" t="s">
        <v>42</v>
      </c>
      <c r="D115" s="164" t="s">
        <v>42</v>
      </c>
      <c r="E115" s="164" t="s">
        <v>42</v>
      </c>
      <c r="F115" s="165"/>
      <c r="G115" s="165"/>
      <c r="H115" s="167" t="s">
        <v>116</v>
      </c>
      <c r="I115" s="168" t="s">
        <v>42</v>
      </c>
      <c r="J115" s="166"/>
      <c r="K115" s="166"/>
      <c r="L115" s="166"/>
      <c r="M115" s="166"/>
      <c r="N115" s="166"/>
      <c r="O115" s="169"/>
      <c r="P115" s="169"/>
      <c r="Q115" s="170"/>
      <c r="R115" s="170"/>
      <c r="S115" s="173"/>
      <c r="T115" s="172"/>
      <c r="U115" s="173"/>
      <c r="V115" s="174"/>
      <c r="W115" s="175"/>
      <c r="X115" s="77"/>
      <c r="Y115" s="63"/>
      <c r="Z115" s="63"/>
      <c r="AA115" s="63"/>
      <c r="AB115" s="63"/>
      <c r="AC115" s="50"/>
      <c r="AD115" s="51"/>
      <c r="AE115" s="52"/>
      <c r="AF115" s="53"/>
      <c r="AG115" s="50"/>
      <c r="AH115" s="51"/>
      <c r="AI115" s="54"/>
      <c r="AJ115" s="53"/>
      <c r="AK115" s="408"/>
    </row>
    <row r="116" spans="1:37" ht="14.25" customHeight="1" x14ac:dyDescent="0.25">
      <c r="A116" s="207" t="s">
        <v>117</v>
      </c>
      <c r="B116" s="176"/>
      <c r="C116" s="177"/>
      <c r="D116" s="177"/>
      <c r="E116" s="178" t="s">
        <v>4</v>
      </c>
      <c r="F116" s="214">
        <f>F117</f>
        <v>6.3</v>
      </c>
      <c r="G116" s="215">
        <f>G117</f>
        <v>1.6</v>
      </c>
      <c r="H116" s="216">
        <v>0.19</v>
      </c>
      <c r="I116" s="217">
        <v>0.19</v>
      </c>
      <c r="J116" s="218">
        <f>G116+I116</f>
        <v>1.79</v>
      </c>
      <c r="K116" s="219">
        <v>0.01</v>
      </c>
      <c r="L116" s="220">
        <v>0.51</v>
      </c>
      <c r="M116" s="87">
        <f>K116+L116</f>
        <v>0.52</v>
      </c>
      <c r="N116" s="89"/>
      <c r="O116" s="90"/>
      <c r="P116" s="90"/>
      <c r="Q116" s="91"/>
      <c r="R116" s="92"/>
      <c r="S116" s="535" t="s">
        <v>118</v>
      </c>
      <c r="T116" s="535" t="s">
        <v>119</v>
      </c>
      <c r="U116" s="535"/>
      <c r="V116" s="179">
        <v>56.585101999999999</v>
      </c>
      <c r="W116" s="180">
        <v>101.18511599999999</v>
      </c>
      <c r="X116" s="537"/>
      <c r="Y116" s="187"/>
      <c r="Z116" s="188"/>
      <c r="AA116" s="188"/>
      <c r="AB116" s="188"/>
      <c r="AC116" s="50"/>
      <c r="AD116" s="51"/>
      <c r="AE116" s="52"/>
      <c r="AF116" s="53">
        <v>1</v>
      </c>
      <c r="AG116" s="50"/>
      <c r="AH116" s="51"/>
      <c r="AI116" s="54"/>
      <c r="AJ116" s="53">
        <f>F116</f>
        <v>6.3</v>
      </c>
      <c r="AK116" s="408"/>
    </row>
    <row r="117" spans="1:37" x14ac:dyDescent="0.25">
      <c r="A117" s="207" t="s">
        <v>11</v>
      </c>
      <c r="B117" s="79"/>
      <c r="C117" s="80"/>
      <c r="D117" s="80"/>
      <c r="E117" s="81"/>
      <c r="F117" s="227">
        <v>6.3</v>
      </c>
      <c r="G117" s="493">
        <v>1.6</v>
      </c>
      <c r="H117" s="103"/>
      <c r="I117" s="104"/>
      <c r="J117" s="105"/>
      <c r="K117" s="105"/>
      <c r="L117" s="106"/>
      <c r="M117" s="107"/>
      <c r="N117" s="108">
        <f>J116</f>
        <v>1.79</v>
      </c>
      <c r="O117" s="109">
        <f>N117/F117*100</f>
        <v>28.412698412698411</v>
      </c>
      <c r="P117" s="110">
        <f>IF(G116&gt;(F117*1.05),0,(F117*1.05)-G116)</f>
        <v>5.0150000000000006</v>
      </c>
      <c r="Q117" s="110">
        <f>IF(N117&gt;(F117*1.05),0,(F117*1.05)-N117)</f>
        <v>4.8250000000000002</v>
      </c>
      <c r="R117" s="111">
        <f>IF(N117&gt;(1.05*F117),0,(F117*1.05)-N117)</f>
        <v>4.8250000000000002</v>
      </c>
      <c r="S117" s="536"/>
      <c r="T117" s="536"/>
      <c r="U117" s="536"/>
      <c r="V117" s="182"/>
      <c r="W117" s="183"/>
      <c r="X117" s="538"/>
      <c r="Y117" s="187"/>
      <c r="Z117" s="188"/>
      <c r="AA117" s="188"/>
      <c r="AB117" s="188"/>
      <c r="AC117" s="50"/>
      <c r="AD117" s="51"/>
      <c r="AE117" s="52"/>
      <c r="AF117" s="53"/>
      <c r="AG117" s="50"/>
      <c r="AH117" s="51"/>
      <c r="AI117" s="54"/>
      <c r="AJ117" s="53"/>
      <c r="AK117" s="408"/>
    </row>
    <row r="118" spans="1:37" s="478" customFormat="1" x14ac:dyDescent="0.2">
      <c r="A118" s="163" t="s">
        <v>93</v>
      </c>
      <c r="B118" s="164" t="s">
        <v>42</v>
      </c>
      <c r="C118" s="164" t="s">
        <v>42</v>
      </c>
      <c r="D118" s="164" t="s">
        <v>42</v>
      </c>
      <c r="E118" s="164" t="s">
        <v>42</v>
      </c>
      <c r="F118" s="165"/>
      <c r="G118" s="165"/>
      <c r="H118" s="167" t="s">
        <v>116</v>
      </c>
      <c r="I118" s="168" t="s">
        <v>42</v>
      </c>
      <c r="J118" s="166"/>
      <c r="K118" s="166"/>
      <c r="L118" s="166"/>
      <c r="M118" s="166"/>
      <c r="N118" s="166"/>
      <c r="O118" s="169"/>
      <c r="P118" s="169"/>
      <c r="Q118" s="170"/>
      <c r="R118" s="170"/>
      <c r="S118" s="173"/>
      <c r="T118" s="172"/>
      <c r="U118" s="173"/>
      <c r="V118" s="174"/>
      <c r="W118" s="175"/>
      <c r="X118" s="77"/>
      <c r="Y118" s="63"/>
      <c r="Z118" s="63"/>
      <c r="AA118" s="63"/>
      <c r="AB118" s="63"/>
      <c r="AC118" s="50"/>
      <c r="AD118" s="51"/>
      <c r="AE118" s="52"/>
      <c r="AF118" s="53"/>
      <c r="AG118" s="50"/>
      <c r="AH118" s="51"/>
      <c r="AI118" s="54"/>
      <c r="AJ118" s="53"/>
      <c r="AK118" s="408"/>
    </row>
    <row r="119" spans="1:37" ht="14.25" customHeight="1" x14ac:dyDescent="0.25">
      <c r="A119" s="207" t="s">
        <v>120</v>
      </c>
      <c r="B119" s="176"/>
      <c r="C119" s="177"/>
      <c r="D119" s="177"/>
      <c r="E119" s="178" t="s">
        <v>4</v>
      </c>
      <c r="F119" s="214">
        <f>F120+F121</f>
        <v>12.6</v>
      </c>
      <c r="G119" s="215">
        <f>G120+G121</f>
        <v>2.4</v>
      </c>
      <c r="H119" s="216">
        <v>0</v>
      </c>
      <c r="I119" s="217">
        <v>0</v>
      </c>
      <c r="J119" s="218">
        <f>G119+I119</f>
        <v>2.4</v>
      </c>
      <c r="K119" s="219">
        <v>0</v>
      </c>
      <c r="L119" s="220">
        <v>3.2</v>
      </c>
      <c r="M119" s="87">
        <f>K119+L119</f>
        <v>3.2</v>
      </c>
      <c r="N119" s="89"/>
      <c r="O119" s="90"/>
      <c r="P119" s="90"/>
      <c r="Q119" s="91"/>
      <c r="R119" s="92"/>
      <c r="S119" s="532" t="s">
        <v>118</v>
      </c>
      <c r="T119" s="532" t="s">
        <v>121</v>
      </c>
      <c r="U119" s="532"/>
      <c r="V119" s="93">
        <v>57.045287000000002</v>
      </c>
      <c r="W119" s="94">
        <v>101.38414299999999</v>
      </c>
      <c r="X119" s="532"/>
      <c r="Y119" s="187"/>
      <c r="Z119" s="188"/>
      <c r="AA119" s="188"/>
      <c r="AB119" s="188"/>
      <c r="AC119" s="50"/>
      <c r="AD119" s="51"/>
      <c r="AE119" s="52"/>
      <c r="AF119" s="53">
        <v>1</v>
      </c>
      <c r="AG119" s="50"/>
      <c r="AH119" s="51"/>
      <c r="AI119" s="54"/>
      <c r="AJ119" s="53">
        <v>12.6</v>
      </c>
      <c r="AK119" s="408"/>
    </row>
    <row r="120" spans="1:37" x14ac:dyDescent="0.2">
      <c r="A120" s="207" t="s">
        <v>13</v>
      </c>
      <c r="B120" s="79"/>
      <c r="C120" s="80"/>
      <c r="D120" s="80"/>
      <c r="E120" s="81"/>
      <c r="F120" s="227">
        <v>6.3</v>
      </c>
      <c r="G120" s="297">
        <v>2.4</v>
      </c>
      <c r="H120" s="103"/>
      <c r="I120" s="104"/>
      <c r="J120" s="105"/>
      <c r="K120" s="105"/>
      <c r="L120" s="106"/>
      <c r="M120" s="107"/>
      <c r="N120" s="108">
        <f>J119</f>
        <v>2.4</v>
      </c>
      <c r="O120" s="109">
        <f>N120/F120*100</f>
        <v>38.095238095238095</v>
      </c>
      <c r="P120" s="110">
        <f>IF(G119&gt;(F120*1.05),0,(F120*1.05)-G119)</f>
        <v>4.2149999999999999</v>
      </c>
      <c r="Q120" s="110">
        <f>IF(N120&gt;(F120*1.05),0,(F120*1.05)-N120)</f>
        <v>4.2149999999999999</v>
      </c>
      <c r="R120" s="111">
        <f>IF(N120&gt;(1.05*F120),0,(F120*1.05)-N120)</f>
        <v>4.2149999999999999</v>
      </c>
      <c r="S120" s="533"/>
      <c r="T120" s="533"/>
      <c r="U120" s="533"/>
      <c r="V120" s="112"/>
      <c r="W120" s="113"/>
      <c r="X120" s="533"/>
      <c r="Y120" s="187"/>
      <c r="Z120" s="188"/>
      <c r="AA120" s="188"/>
      <c r="AB120" s="188"/>
      <c r="AC120" s="50"/>
      <c r="AD120" s="51"/>
      <c r="AE120" s="52"/>
      <c r="AF120" s="53"/>
      <c r="AG120" s="50"/>
      <c r="AH120" s="51"/>
      <c r="AI120" s="54"/>
      <c r="AJ120" s="53"/>
      <c r="AK120" s="408"/>
    </row>
    <row r="121" spans="1:37" x14ac:dyDescent="0.2">
      <c r="A121" s="207" t="s">
        <v>10</v>
      </c>
      <c r="B121" s="79"/>
      <c r="C121" s="80"/>
      <c r="D121" s="80"/>
      <c r="E121" s="81"/>
      <c r="F121" s="227">
        <v>6.3</v>
      </c>
      <c r="G121" s="130">
        <v>0</v>
      </c>
      <c r="H121" s="117"/>
      <c r="I121" s="118"/>
      <c r="J121" s="119"/>
      <c r="K121" s="120"/>
      <c r="L121" s="120"/>
      <c r="M121" s="120"/>
      <c r="N121" s="121"/>
      <c r="O121" s="122"/>
      <c r="P121" s="122"/>
      <c r="Q121" s="91"/>
      <c r="R121" s="92"/>
      <c r="S121" s="534"/>
      <c r="T121" s="534"/>
      <c r="U121" s="534"/>
      <c r="V121" s="123"/>
      <c r="W121" s="124"/>
      <c r="X121" s="534"/>
      <c r="Y121" s="187"/>
      <c r="Z121" s="188"/>
      <c r="AA121" s="188"/>
      <c r="AB121" s="188"/>
      <c r="AC121" s="50"/>
      <c r="AD121" s="51"/>
      <c r="AE121" s="52"/>
      <c r="AF121" s="53"/>
      <c r="AG121" s="50"/>
      <c r="AH121" s="51"/>
      <c r="AI121" s="54"/>
      <c r="AJ121" s="53"/>
      <c r="AK121" s="408"/>
    </row>
    <row r="122" spans="1:37" s="478" customFormat="1" x14ac:dyDescent="0.2">
      <c r="A122" s="163" t="s">
        <v>93</v>
      </c>
      <c r="B122" s="164" t="s">
        <v>42</v>
      </c>
      <c r="C122" s="164" t="s">
        <v>42</v>
      </c>
      <c r="D122" s="164" t="s">
        <v>42</v>
      </c>
      <c r="E122" s="164" t="s">
        <v>42</v>
      </c>
      <c r="F122" s="165"/>
      <c r="G122" s="165"/>
      <c r="H122" s="167" t="s">
        <v>116</v>
      </c>
      <c r="I122" s="168" t="s">
        <v>42</v>
      </c>
      <c r="J122" s="166"/>
      <c r="K122" s="166"/>
      <c r="L122" s="166"/>
      <c r="M122" s="166"/>
      <c r="N122" s="166"/>
      <c r="O122" s="169"/>
      <c r="P122" s="169"/>
      <c r="Q122" s="170"/>
      <c r="R122" s="170"/>
      <c r="S122" s="173"/>
      <c r="T122" s="172"/>
      <c r="U122" s="173"/>
      <c r="V122" s="174"/>
      <c r="W122" s="175"/>
      <c r="X122" s="77"/>
      <c r="Y122" s="63"/>
      <c r="Z122" s="63"/>
      <c r="AA122" s="63"/>
      <c r="AB122" s="63"/>
      <c r="AC122" s="50"/>
      <c r="AD122" s="51"/>
      <c r="AE122" s="52"/>
      <c r="AF122" s="53"/>
      <c r="AG122" s="50"/>
      <c r="AH122" s="51"/>
      <c r="AI122" s="54"/>
      <c r="AJ122" s="53"/>
      <c r="AK122" s="408"/>
    </row>
    <row r="123" spans="1:37" ht="14.25" customHeight="1" x14ac:dyDescent="0.25">
      <c r="A123" s="207" t="s">
        <v>122</v>
      </c>
      <c r="B123" s="176"/>
      <c r="C123" s="177"/>
      <c r="D123" s="177"/>
      <c r="E123" s="178" t="s">
        <v>88</v>
      </c>
      <c r="F123" s="214">
        <f>F124+F125</f>
        <v>3.2</v>
      </c>
      <c r="G123" s="215">
        <f>G124+G125</f>
        <v>0.4</v>
      </c>
      <c r="H123" s="216">
        <v>3.4000000000000002E-2</v>
      </c>
      <c r="I123" s="217">
        <v>3.4000000000000002E-2</v>
      </c>
      <c r="J123" s="218">
        <f>G123+I123</f>
        <v>0.43400000000000005</v>
      </c>
      <c r="K123" s="219">
        <v>2.64</v>
      </c>
      <c r="L123" s="220">
        <v>0</v>
      </c>
      <c r="M123" s="87">
        <f>K123+L123</f>
        <v>2.64</v>
      </c>
      <c r="N123" s="89"/>
      <c r="O123" s="90"/>
      <c r="P123" s="90"/>
      <c r="Q123" s="91"/>
      <c r="R123" s="92"/>
      <c r="S123" s="532" t="s">
        <v>118</v>
      </c>
      <c r="T123" s="532" t="s">
        <v>121</v>
      </c>
      <c r="U123" s="532"/>
      <c r="V123" s="93">
        <v>57.050961999999998</v>
      </c>
      <c r="W123" s="94">
        <v>101.385836</v>
      </c>
      <c r="X123" s="532"/>
      <c r="Y123" s="187"/>
      <c r="Z123" s="188"/>
      <c r="AA123" s="188"/>
      <c r="AB123" s="188"/>
      <c r="AC123" s="50"/>
      <c r="AD123" s="51"/>
      <c r="AE123" s="52"/>
      <c r="AF123" s="53">
        <v>1</v>
      </c>
      <c r="AG123" s="50"/>
      <c r="AH123" s="51"/>
      <c r="AI123" s="54"/>
      <c r="AJ123" s="53">
        <f>F123</f>
        <v>3.2</v>
      </c>
      <c r="AK123" s="408"/>
    </row>
    <row r="124" spans="1:37" x14ac:dyDescent="0.2">
      <c r="A124" s="207" t="s">
        <v>13</v>
      </c>
      <c r="B124" s="79"/>
      <c r="C124" s="80"/>
      <c r="D124" s="80"/>
      <c r="E124" s="81"/>
      <c r="F124" s="227">
        <v>1.6</v>
      </c>
      <c r="G124" s="130">
        <v>0.1</v>
      </c>
      <c r="H124" s="103"/>
      <c r="I124" s="104"/>
      <c r="J124" s="105"/>
      <c r="K124" s="105"/>
      <c r="L124" s="106"/>
      <c r="M124" s="107"/>
      <c r="N124" s="108">
        <f>J123</f>
        <v>0.43400000000000005</v>
      </c>
      <c r="O124" s="109">
        <f>N124/F124*100</f>
        <v>27.125</v>
      </c>
      <c r="P124" s="110">
        <f>IF(G123&gt;(F124*1.05),0,(F124*1.05)-G123)</f>
        <v>1.2800000000000002</v>
      </c>
      <c r="Q124" s="110">
        <f>IF(N124&gt;(F124*1.05),0,(F124*1.05)-N124)</f>
        <v>1.246</v>
      </c>
      <c r="R124" s="111">
        <f>IF(N124&gt;(1.05*F124),0,(F124*1.05)-N124)</f>
        <v>1.246</v>
      </c>
      <c r="S124" s="533"/>
      <c r="T124" s="533"/>
      <c r="U124" s="533"/>
      <c r="V124" s="112"/>
      <c r="W124" s="113"/>
      <c r="X124" s="533"/>
      <c r="Y124" s="187"/>
      <c r="Z124" s="188"/>
      <c r="AA124" s="188"/>
      <c r="AB124" s="188"/>
      <c r="AC124" s="50"/>
      <c r="AD124" s="51"/>
      <c r="AE124" s="52"/>
      <c r="AF124" s="53"/>
      <c r="AG124" s="50"/>
      <c r="AH124" s="51"/>
      <c r="AI124" s="54"/>
      <c r="AJ124" s="53"/>
      <c r="AK124" s="408"/>
    </row>
    <row r="125" spans="1:37" x14ac:dyDescent="0.2">
      <c r="A125" s="207" t="s">
        <v>10</v>
      </c>
      <c r="B125" s="79"/>
      <c r="C125" s="80"/>
      <c r="D125" s="80"/>
      <c r="E125" s="81"/>
      <c r="F125" s="227">
        <v>1.6</v>
      </c>
      <c r="G125" s="297">
        <v>0.3</v>
      </c>
      <c r="H125" s="117"/>
      <c r="I125" s="118"/>
      <c r="J125" s="119"/>
      <c r="K125" s="120"/>
      <c r="L125" s="120"/>
      <c r="M125" s="120"/>
      <c r="N125" s="121"/>
      <c r="O125" s="122"/>
      <c r="P125" s="122"/>
      <c r="Q125" s="91"/>
      <c r="R125" s="92"/>
      <c r="S125" s="534"/>
      <c r="T125" s="534"/>
      <c r="U125" s="534"/>
      <c r="V125" s="123"/>
      <c r="W125" s="124"/>
      <c r="X125" s="534"/>
      <c r="Y125" s="187"/>
      <c r="Z125" s="188"/>
      <c r="AA125" s="188"/>
      <c r="AB125" s="188"/>
      <c r="AC125" s="50"/>
      <c r="AD125" s="51"/>
      <c r="AE125" s="52"/>
      <c r="AF125" s="53"/>
      <c r="AG125" s="50"/>
      <c r="AH125" s="51"/>
      <c r="AI125" s="54"/>
      <c r="AJ125" s="53"/>
      <c r="AK125" s="408"/>
    </row>
    <row r="126" spans="1:37" s="478" customFormat="1" x14ac:dyDescent="0.2">
      <c r="A126" s="163" t="s">
        <v>93</v>
      </c>
      <c r="B126" s="164" t="s">
        <v>42</v>
      </c>
      <c r="C126" s="164" t="s">
        <v>42</v>
      </c>
      <c r="D126" s="164" t="s">
        <v>42</v>
      </c>
      <c r="E126" s="164" t="s">
        <v>42</v>
      </c>
      <c r="F126" s="165"/>
      <c r="G126" s="165"/>
      <c r="H126" s="167" t="s">
        <v>116</v>
      </c>
      <c r="I126" s="168" t="s">
        <v>42</v>
      </c>
      <c r="J126" s="166"/>
      <c r="K126" s="166"/>
      <c r="L126" s="166"/>
      <c r="M126" s="166"/>
      <c r="N126" s="166"/>
      <c r="O126" s="169"/>
      <c r="P126" s="169"/>
      <c r="Q126" s="170"/>
      <c r="R126" s="170"/>
      <c r="S126" s="173"/>
      <c r="T126" s="172"/>
      <c r="U126" s="173"/>
      <c r="V126" s="174"/>
      <c r="W126" s="175"/>
      <c r="X126" s="77"/>
      <c r="Y126" s="63"/>
      <c r="Z126" s="63"/>
      <c r="AA126" s="63"/>
      <c r="AB126" s="63"/>
      <c r="AC126" s="50"/>
      <c r="AD126" s="51"/>
      <c r="AE126" s="52"/>
      <c r="AF126" s="53"/>
      <c r="AG126" s="50"/>
      <c r="AH126" s="51"/>
      <c r="AI126" s="54"/>
      <c r="AJ126" s="53"/>
      <c r="AK126" s="408"/>
    </row>
    <row r="127" spans="1:37" s="478" customFormat="1" ht="14.25" customHeight="1" x14ac:dyDescent="0.25">
      <c r="A127" s="207" t="s">
        <v>123</v>
      </c>
      <c r="B127" s="176"/>
      <c r="C127" s="177"/>
      <c r="D127" s="177"/>
      <c r="E127" s="178" t="s">
        <v>4</v>
      </c>
      <c r="F127" s="214">
        <f>F128</f>
        <v>1.6</v>
      </c>
      <c r="G127" s="215">
        <f>G128</f>
        <v>0.5</v>
      </c>
      <c r="H127" s="216">
        <v>1.5000000000000006E-2</v>
      </c>
      <c r="I127" s="217">
        <v>1.5000000000000006E-2</v>
      </c>
      <c r="J127" s="218">
        <f>G127+I127</f>
        <v>0.51500000000000001</v>
      </c>
      <c r="K127" s="219">
        <v>0.749</v>
      </c>
      <c r="L127" s="220">
        <v>0</v>
      </c>
      <c r="M127" s="87">
        <f>K127+L127</f>
        <v>0.749</v>
      </c>
      <c r="N127" s="89"/>
      <c r="O127" s="90"/>
      <c r="P127" s="90"/>
      <c r="Q127" s="91"/>
      <c r="R127" s="92"/>
      <c r="S127" s="535" t="s">
        <v>118</v>
      </c>
      <c r="T127" s="535" t="s">
        <v>124</v>
      </c>
      <c r="U127" s="535"/>
      <c r="V127" s="179">
        <v>57.151414000000003</v>
      </c>
      <c r="W127" s="180">
        <v>102.24531899999999</v>
      </c>
      <c r="X127" s="537"/>
      <c r="Y127" s="187"/>
      <c r="Z127" s="188"/>
      <c r="AA127" s="188"/>
      <c r="AB127" s="188"/>
      <c r="AC127" s="50"/>
      <c r="AD127" s="51"/>
      <c r="AE127" s="52"/>
      <c r="AF127" s="53">
        <v>1</v>
      </c>
      <c r="AG127" s="50"/>
      <c r="AH127" s="51"/>
      <c r="AI127" s="54"/>
      <c r="AJ127" s="53">
        <f>F127</f>
        <v>1.6</v>
      </c>
      <c r="AK127" s="408"/>
    </row>
    <row r="128" spans="1:37" x14ac:dyDescent="0.2">
      <c r="A128" s="207" t="s">
        <v>13</v>
      </c>
      <c r="B128" s="79"/>
      <c r="C128" s="80"/>
      <c r="D128" s="80"/>
      <c r="E128" s="81"/>
      <c r="F128" s="227">
        <v>1.6</v>
      </c>
      <c r="G128" s="297">
        <v>0.5</v>
      </c>
      <c r="H128" s="103"/>
      <c r="I128" s="104"/>
      <c r="J128" s="105"/>
      <c r="K128" s="105"/>
      <c r="L128" s="106"/>
      <c r="M128" s="107"/>
      <c r="N128" s="108">
        <f>J127</f>
        <v>0.51500000000000001</v>
      </c>
      <c r="O128" s="109">
        <f>N128/F128*100</f>
        <v>32.1875</v>
      </c>
      <c r="P128" s="110">
        <f>IF(G127&gt;(F128*1.05),0,(F128*1.05)-G127)</f>
        <v>1.1800000000000002</v>
      </c>
      <c r="Q128" s="110">
        <f>IF(N128&gt;(F128*1.05),0,(F128*1.05)-N128)</f>
        <v>1.165</v>
      </c>
      <c r="R128" s="111">
        <f>IF(N128&gt;(1.05*F128),0,(F128*1.05)-N128)</f>
        <v>1.165</v>
      </c>
      <c r="S128" s="536"/>
      <c r="T128" s="536"/>
      <c r="U128" s="536"/>
      <c r="V128" s="182"/>
      <c r="W128" s="183"/>
      <c r="X128" s="538"/>
      <c r="Y128" s="187"/>
      <c r="Z128" s="188"/>
      <c r="AA128" s="188"/>
      <c r="AB128" s="188"/>
      <c r="AC128" s="50"/>
      <c r="AD128" s="51"/>
      <c r="AE128" s="52"/>
      <c r="AF128" s="53"/>
      <c r="AG128" s="50"/>
      <c r="AH128" s="51"/>
      <c r="AI128" s="54"/>
      <c r="AJ128" s="53"/>
      <c r="AK128" s="408"/>
    </row>
    <row r="129" spans="1:37" s="478" customFormat="1" x14ac:dyDescent="0.2">
      <c r="A129" s="163" t="s">
        <v>93</v>
      </c>
      <c r="B129" s="164" t="s">
        <v>42</v>
      </c>
      <c r="C129" s="164" t="s">
        <v>42</v>
      </c>
      <c r="D129" s="164" t="s">
        <v>42</v>
      </c>
      <c r="E129" s="164" t="s">
        <v>42</v>
      </c>
      <c r="F129" s="165"/>
      <c r="G129" s="165"/>
      <c r="H129" s="167" t="s">
        <v>116</v>
      </c>
      <c r="I129" s="168" t="s">
        <v>42</v>
      </c>
      <c r="J129" s="166"/>
      <c r="K129" s="166"/>
      <c r="L129" s="166"/>
      <c r="M129" s="166"/>
      <c r="N129" s="166"/>
      <c r="O129" s="169"/>
      <c r="P129" s="169"/>
      <c r="Q129" s="170"/>
      <c r="R129" s="170"/>
      <c r="S129" s="173"/>
      <c r="T129" s="172"/>
      <c r="U129" s="173"/>
      <c r="V129" s="174"/>
      <c r="W129" s="175"/>
      <c r="X129" s="77"/>
      <c r="Y129" s="63"/>
      <c r="Z129" s="63"/>
      <c r="AA129" s="63"/>
      <c r="AB129" s="63"/>
      <c r="AC129" s="50"/>
      <c r="AD129" s="51"/>
      <c r="AE129" s="52"/>
      <c r="AF129" s="53"/>
      <c r="AG129" s="50"/>
      <c r="AH129" s="51"/>
      <c r="AI129" s="54"/>
      <c r="AJ129" s="53"/>
      <c r="AK129" s="408"/>
    </row>
    <row r="130" spans="1:37" s="478" customFormat="1" ht="14.25" customHeight="1" x14ac:dyDescent="0.25">
      <c r="A130" s="207" t="s">
        <v>125</v>
      </c>
      <c r="B130" s="176"/>
      <c r="C130" s="177"/>
      <c r="D130" s="177"/>
      <c r="E130" s="178" t="s">
        <v>4</v>
      </c>
      <c r="F130" s="214">
        <f>F131</f>
        <v>2.5</v>
      </c>
      <c r="G130" s="215">
        <f>G131</f>
        <v>1.2</v>
      </c>
      <c r="H130" s="216">
        <v>0</v>
      </c>
      <c r="I130" s="217">
        <v>0</v>
      </c>
      <c r="J130" s="218">
        <f>G130+I130</f>
        <v>1.2</v>
      </c>
      <c r="K130" s="219">
        <v>0.98899999999999999</v>
      </c>
      <c r="L130" s="220">
        <v>0</v>
      </c>
      <c r="M130" s="87">
        <f>K130+L130</f>
        <v>0.98899999999999999</v>
      </c>
      <c r="N130" s="89"/>
      <c r="O130" s="90"/>
      <c r="P130" s="90"/>
      <c r="Q130" s="91"/>
      <c r="R130" s="92"/>
      <c r="S130" s="535" t="s">
        <v>118</v>
      </c>
      <c r="T130" s="535" t="s">
        <v>126</v>
      </c>
      <c r="U130" s="535"/>
      <c r="V130" s="179">
        <v>57.367072</v>
      </c>
      <c r="W130" s="180">
        <v>102.161542</v>
      </c>
      <c r="X130" s="537"/>
      <c r="Y130" s="187"/>
      <c r="Z130" s="188"/>
      <c r="AA130" s="188"/>
      <c r="AB130" s="188"/>
      <c r="AC130" s="50"/>
      <c r="AD130" s="51"/>
      <c r="AE130" s="52"/>
      <c r="AF130" s="53">
        <v>1</v>
      </c>
      <c r="AG130" s="50"/>
      <c r="AH130" s="51"/>
      <c r="AI130" s="54"/>
      <c r="AJ130" s="53">
        <f>F130</f>
        <v>2.5</v>
      </c>
      <c r="AK130" s="408"/>
    </row>
    <row r="131" spans="1:37" x14ac:dyDescent="0.2">
      <c r="A131" s="207" t="s">
        <v>13</v>
      </c>
      <c r="B131" s="79"/>
      <c r="C131" s="80"/>
      <c r="D131" s="80"/>
      <c r="E131" s="81"/>
      <c r="F131" s="227">
        <v>2.5</v>
      </c>
      <c r="G131" s="297">
        <v>1.2</v>
      </c>
      <c r="H131" s="103"/>
      <c r="I131" s="104"/>
      <c r="J131" s="105"/>
      <c r="K131" s="105"/>
      <c r="L131" s="106"/>
      <c r="M131" s="107"/>
      <c r="N131" s="108">
        <f>J130</f>
        <v>1.2</v>
      </c>
      <c r="O131" s="109">
        <f>N131/F131*100</f>
        <v>48</v>
      </c>
      <c r="P131" s="110">
        <f>IF(G130&gt;(F131*1.05),0,(F131*1.05)-G130)</f>
        <v>1.425</v>
      </c>
      <c r="Q131" s="110">
        <f>IF(N131&gt;(F131*1.05),0,(F131*1.05)-N131)</f>
        <v>1.425</v>
      </c>
      <c r="R131" s="111">
        <f>IF(N131&gt;(1.05*F131),0,(F131*1.05)-N131)</f>
        <v>1.425</v>
      </c>
      <c r="S131" s="536"/>
      <c r="T131" s="536"/>
      <c r="U131" s="536"/>
      <c r="V131" s="182"/>
      <c r="W131" s="183"/>
      <c r="X131" s="538"/>
      <c r="Y131" s="187"/>
      <c r="Z131" s="188"/>
      <c r="AA131" s="188"/>
      <c r="AB131" s="188"/>
      <c r="AC131" s="50"/>
      <c r="AD131" s="51"/>
      <c r="AE131" s="52"/>
      <c r="AF131" s="53"/>
      <c r="AG131" s="50"/>
      <c r="AH131" s="51"/>
      <c r="AI131" s="54"/>
      <c r="AJ131" s="53"/>
      <c r="AK131" s="408"/>
    </row>
    <row r="132" spans="1:37" s="478" customFormat="1" x14ac:dyDescent="0.2">
      <c r="A132" s="163" t="s">
        <v>93</v>
      </c>
      <c r="B132" s="164" t="s">
        <v>42</v>
      </c>
      <c r="C132" s="164" t="s">
        <v>42</v>
      </c>
      <c r="D132" s="164" t="s">
        <v>42</v>
      </c>
      <c r="E132" s="164" t="s">
        <v>42</v>
      </c>
      <c r="F132" s="165"/>
      <c r="G132" s="165"/>
      <c r="H132" s="167" t="s">
        <v>116</v>
      </c>
      <c r="I132" s="168" t="s">
        <v>42</v>
      </c>
      <c r="J132" s="166"/>
      <c r="K132" s="166"/>
      <c r="L132" s="166"/>
      <c r="M132" s="166"/>
      <c r="N132" s="166"/>
      <c r="O132" s="169"/>
      <c r="P132" s="169"/>
      <c r="Q132" s="170"/>
      <c r="R132" s="170"/>
      <c r="S132" s="173"/>
      <c r="T132" s="172"/>
      <c r="U132" s="173"/>
      <c r="V132" s="174"/>
      <c r="W132" s="175"/>
      <c r="X132" s="77"/>
      <c r="Y132" s="63"/>
      <c r="Z132" s="63"/>
      <c r="AA132" s="63"/>
      <c r="AB132" s="63"/>
      <c r="AC132" s="50"/>
      <c r="AD132" s="51"/>
      <c r="AE132" s="52"/>
      <c r="AF132" s="53"/>
      <c r="AG132" s="50"/>
      <c r="AH132" s="51"/>
      <c r="AI132" s="54"/>
      <c r="AJ132" s="53"/>
      <c r="AK132" s="408"/>
    </row>
    <row r="133" spans="1:37" s="478" customFormat="1" ht="14.25" customHeight="1" x14ac:dyDescent="0.25">
      <c r="A133" s="207" t="s">
        <v>127</v>
      </c>
      <c r="B133" s="176"/>
      <c r="C133" s="177"/>
      <c r="D133" s="177"/>
      <c r="E133" s="178" t="s">
        <v>4</v>
      </c>
      <c r="F133" s="214">
        <f>F134</f>
        <v>2.5</v>
      </c>
      <c r="G133" s="215">
        <f>G134</f>
        <v>0.8</v>
      </c>
      <c r="H133" s="216">
        <v>6.3E-2</v>
      </c>
      <c r="I133" s="217">
        <v>6.3E-2</v>
      </c>
      <c r="J133" s="218">
        <f>G133+I133</f>
        <v>0.86299999999999999</v>
      </c>
      <c r="K133" s="219">
        <v>1.601</v>
      </c>
      <c r="L133" s="220">
        <v>0</v>
      </c>
      <c r="M133" s="87">
        <f>K133+L133</f>
        <v>1.601</v>
      </c>
      <c r="N133" s="89"/>
      <c r="O133" s="90"/>
      <c r="P133" s="90"/>
      <c r="Q133" s="91"/>
      <c r="R133" s="92"/>
      <c r="S133" s="535" t="s">
        <v>118</v>
      </c>
      <c r="T133" s="535" t="s">
        <v>126</v>
      </c>
      <c r="U133" s="535"/>
      <c r="V133" s="179">
        <v>57.361586000000003</v>
      </c>
      <c r="W133" s="180">
        <v>102.132323</v>
      </c>
      <c r="X133" s="537"/>
      <c r="Y133" s="187"/>
      <c r="Z133" s="188"/>
      <c r="AA133" s="188"/>
      <c r="AB133" s="188"/>
      <c r="AC133" s="50"/>
      <c r="AD133" s="51"/>
      <c r="AE133" s="52"/>
      <c r="AF133" s="53">
        <v>1</v>
      </c>
      <c r="AG133" s="50"/>
      <c r="AH133" s="51"/>
      <c r="AI133" s="54"/>
      <c r="AJ133" s="53">
        <f>F133</f>
        <v>2.5</v>
      </c>
      <c r="AK133" s="408"/>
    </row>
    <row r="134" spans="1:37" x14ac:dyDescent="0.25">
      <c r="A134" s="207" t="s">
        <v>13</v>
      </c>
      <c r="B134" s="79"/>
      <c r="C134" s="80"/>
      <c r="D134" s="80"/>
      <c r="E134" s="81"/>
      <c r="F134" s="227">
        <v>2.5</v>
      </c>
      <c r="G134" s="493">
        <v>0.8</v>
      </c>
      <c r="H134" s="103"/>
      <c r="I134" s="104"/>
      <c r="J134" s="105"/>
      <c r="K134" s="105"/>
      <c r="L134" s="106"/>
      <c r="M134" s="107"/>
      <c r="N134" s="108">
        <f>J133</f>
        <v>0.86299999999999999</v>
      </c>
      <c r="O134" s="109">
        <f>N134/F134*100</f>
        <v>34.520000000000003</v>
      </c>
      <c r="P134" s="110">
        <f>IF(G133&gt;(F134*1.05),0,(F134*1.05)-G133)</f>
        <v>1.825</v>
      </c>
      <c r="Q134" s="110">
        <f>IF(N134&gt;(F134*1.05),0,(F134*1.05)-N134)</f>
        <v>1.762</v>
      </c>
      <c r="R134" s="111">
        <f>IF(N134&gt;(1.05*F134),0,(F134*1.05)-N134)</f>
        <v>1.762</v>
      </c>
      <c r="S134" s="536"/>
      <c r="T134" s="536"/>
      <c r="U134" s="536"/>
      <c r="V134" s="182"/>
      <c r="W134" s="183"/>
      <c r="X134" s="538"/>
      <c r="Y134" s="187"/>
      <c r="Z134" s="188"/>
      <c r="AA134" s="188"/>
      <c r="AB134" s="188"/>
      <c r="AC134" s="50"/>
      <c r="AD134" s="51"/>
      <c r="AE134" s="52"/>
      <c r="AF134" s="53"/>
      <c r="AG134" s="50"/>
      <c r="AH134" s="51"/>
      <c r="AI134" s="54"/>
      <c r="AJ134" s="53"/>
      <c r="AK134" s="408"/>
    </row>
    <row r="135" spans="1:37" s="478" customFormat="1" x14ac:dyDescent="0.2">
      <c r="A135" s="64" t="s">
        <v>128</v>
      </c>
      <c r="B135" s="66" t="s">
        <v>42</v>
      </c>
      <c r="C135" s="66" t="s">
        <v>42</v>
      </c>
      <c r="D135" s="66" t="s">
        <v>42</v>
      </c>
      <c r="E135" s="66" t="s">
        <v>42</v>
      </c>
      <c r="F135" s="66" t="s">
        <v>42</v>
      </c>
      <c r="G135" s="488"/>
      <c r="H135" s="68"/>
      <c r="I135" s="69" t="s">
        <v>42</v>
      </c>
      <c r="J135" s="67"/>
      <c r="K135" s="67"/>
      <c r="L135" s="67"/>
      <c r="M135" s="67"/>
      <c r="N135" s="67"/>
      <c r="O135" s="70"/>
      <c r="P135" s="70"/>
      <c r="Q135" s="71"/>
      <c r="R135" s="71"/>
      <c r="S135" s="72"/>
      <c r="T135" s="250"/>
      <c r="U135" s="72"/>
      <c r="V135" s="251"/>
      <c r="W135" s="76"/>
      <c r="X135" s="77"/>
      <c r="Y135" s="63"/>
      <c r="Z135" s="63"/>
      <c r="AA135" s="63"/>
      <c r="AB135" s="63"/>
      <c r="AC135" s="50"/>
      <c r="AD135" s="51"/>
      <c r="AE135" s="52"/>
      <c r="AF135" s="53"/>
      <c r="AG135" s="50"/>
      <c r="AH135" s="51"/>
      <c r="AI135" s="54"/>
      <c r="AJ135" s="53"/>
      <c r="AK135" s="408"/>
    </row>
    <row r="136" spans="1:37" s="95" customFormat="1" ht="14.25" customHeight="1" x14ac:dyDescent="0.25">
      <c r="A136" s="244" t="s">
        <v>129</v>
      </c>
      <c r="B136" s="79"/>
      <c r="C136" s="126" t="s">
        <v>130</v>
      </c>
      <c r="D136" s="80"/>
      <c r="E136" s="81"/>
      <c r="F136" s="127">
        <f>SUM(F137:F138)</f>
        <v>250</v>
      </c>
      <c r="G136" s="83">
        <f>SUM(G137:G138)</f>
        <v>99.2</v>
      </c>
      <c r="H136" s="84">
        <v>29.256999999999998</v>
      </c>
      <c r="I136" s="85">
        <v>30.895299999999999</v>
      </c>
      <c r="J136" s="86">
        <f>G136+I136</f>
        <v>130.09530000000001</v>
      </c>
      <c r="K136" s="87">
        <v>53.497</v>
      </c>
      <c r="L136" s="88">
        <v>250.827</v>
      </c>
      <c r="M136" s="87">
        <f>K136+L136</f>
        <v>304.32400000000001</v>
      </c>
      <c r="N136" s="89"/>
      <c r="O136" s="90"/>
      <c r="P136" s="90"/>
      <c r="Q136" s="91"/>
      <c r="R136" s="92"/>
      <c r="S136" s="539" t="s">
        <v>131</v>
      </c>
      <c r="T136" s="539" t="s">
        <v>132</v>
      </c>
      <c r="U136" s="539"/>
      <c r="V136" s="93">
        <v>56.566446599999999</v>
      </c>
      <c r="W136" s="93">
        <v>104.1410565</v>
      </c>
      <c r="X136" s="532"/>
      <c r="AC136" s="50"/>
      <c r="AD136" s="96">
        <v>1</v>
      </c>
      <c r="AE136" s="52"/>
      <c r="AF136" s="53"/>
      <c r="AG136" s="50"/>
      <c r="AH136" s="96">
        <f>F136</f>
        <v>250</v>
      </c>
      <c r="AI136" s="54"/>
      <c r="AJ136" s="53"/>
      <c r="AK136" s="408"/>
    </row>
    <row r="137" spans="1:37" s="95" customFormat="1" x14ac:dyDescent="0.25">
      <c r="A137" s="128" t="s">
        <v>48</v>
      </c>
      <c r="B137" s="79"/>
      <c r="C137" s="80"/>
      <c r="D137" s="80"/>
      <c r="E137" s="81"/>
      <c r="F137" s="252">
        <v>125</v>
      </c>
      <c r="G137" s="494">
        <v>49.2</v>
      </c>
      <c r="H137" s="103"/>
      <c r="I137" s="104"/>
      <c r="J137" s="105"/>
      <c r="K137" s="105"/>
      <c r="L137" s="106"/>
      <c r="M137" s="107"/>
      <c r="N137" s="108">
        <f>J136</f>
        <v>130.09530000000001</v>
      </c>
      <c r="O137" s="109">
        <f>N137/F137*100</f>
        <v>104.07624</v>
      </c>
      <c r="P137" s="110">
        <f>IF(G136&gt;(F137*1.05),0,(F137*1.05)-G136)</f>
        <v>32.049999999999997</v>
      </c>
      <c r="Q137" s="110">
        <f>IF(N137&gt;(F137*1.05),0,(F137*1.05)-N137)</f>
        <v>1.1546999999999912</v>
      </c>
      <c r="R137" s="111">
        <f>IF(N137&gt;(1.05*F137),0,(F137*1.05)-N137)</f>
        <v>1.1546999999999912</v>
      </c>
      <c r="S137" s="540"/>
      <c r="T137" s="540"/>
      <c r="U137" s="540"/>
      <c r="V137" s="112"/>
      <c r="W137" s="112"/>
      <c r="X137" s="533"/>
      <c r="AC137" s="50"/>
      <c r="AD137" s="96"/>
      <c r="AE137" s="52"/>
      <c r="AF137" s="53"/>
      <c r="AG137" s="50"/>
      <c r="AH137" s="96"/>
      <c r="AI137" s="54"/>
      <c r="AJ137" s="53"/>
      <c r="AK137" s="408"/>
    </row>
    <row r="138" spans="1:37" s="95" customFormat="1" x14ac:dyDescent="0.25">
      <c r="A138" s="128" t="s">
        <v>49</v>
      </c>
      <c r="B138" s="79"/>
      <c r="C138" s="80"/>
      <c r="D138" s="80"/>
      <c r="E138" s="81"/>
      <c r="F138" s="252">
        <v>125</v>
      </c>
      <c r="G138" s="494">
        <v>50</v>
      </c>
      <c r="H138" s="117"/>
      <c r="I138" s="118"/>
      <c r="J138" s="119"/>
      <c r="K138" s="120"/>
      <c r="L138" s="120"/>
      <c r="M138" s="120"/>
      <c r="N138" s="121"/>
      <c r="O138" s="122"/>
      <c r="P138" s="122"/>
      <c r="Q138" s="91"/>
      <c r="R138" s="92"/>
      <c r="S138" s="540"/>
      <c r="T138" s="540"/>
      <c r="U138" s="540"/>
      <c r="V138" s="112"/>
      <c r="W138" s="112"/>
      <c r="X138" s="533"/>
      <c r="AC138" s="50"/>
      <c r="AD138" s="96"/>
      <c r="AE138" s="52"/>
      <c r="AF138" s="53"/>
      <c r="AG138" s="50"/>
      <c r="AH138" s="96"/>
      <c r="AI138" s="54"/>
      <c r="AJ138" s="53"/>
      <c r="AK138" s="408"/>
    </row>
    <row r="139" spans="1:37" s="95" customFormat="1" x14ac:dyDescent="0.25">
      <c r="A139" s="114" t="s">
        <v>73</v>
      </c>
      <c r="B139" s="79"/>
      <c r="C139" s="80"/>
      <c r="D139" s="80"/>
      <c r="E139" s="81"/>
      <c r="F139" s="252">
        <v>63</v>
      </c>
      <c r="G139" s="494">
        <v>5.5</v>
      </c>
      <c r="H139" s="253"/>
      <c r="I139" s="227"/>
      <c r="J139" s="254"/>
      <c r="K139" s="229"/>
      <c r="L139" s="96"/>
      <c r="M139" s="96"/>
      <c r="N139" s="254"/>
      <c r="O139" s="151"/>
      <c r="P139" s="151"/>
      <c r="Q139" s="186"/>
      <c r="R139" s="231"/>
      <c r="S139" s="483"/>
      <c r="T139" s="255"/>
      <c r="U139" s="483"/>
      <c r="V139" s="112"/>
      <c r="W139" s="112"/>
      <c r="X139" s="533"/>
      <c r="AC139" s="50"/>
      <c r="AD139" s="96"/>
      <c r="AE139" s="52"/>
      <c r="AF139" s="53"/>
      <c r="AG139" s="50"/>
      <c r="AH139" s="96">
        <f>F139+F140</f>
        <v>126</v>
      </c>
      <c r="AI139" s="54"/>
      <c r="AJ139" s="53"/>
      <c r="AK139" s="408"/>
    </row>
    <row r="140" spans="1:37" s="95" customFormat="1" x14ac:dyDescent="0.25">
      <c r="A140" s="207" t="s">
        <v>84</v>
      </c>
      <c r="B140" s="79"/>
      <c r="C140" s="80"/>
      <c r="D140" s="80"/>
      <c r="E140" s="81"/>
      <c r="F140" s="252">
        <v>63</v>
      </c>
      <c r="G140" s="494">
        <v>4.5999999999999996</v>
      </c>
      <c r="H140" s="253"/>
      <c r="I140" s="227"/>
      <c r="J140" s="254"/>
      <c r="K140" s="229"/>
      <c r="L140" s="96"/>
      <c r="M140" s="96"/>
      <c r="N140" s="254"/>
      <c r="O140" s="151"/>
      <c r="P140" s="151"/>
      <c r="Q140" s="186"/>
      <c r="R140" s="231"/>
      <c r="S140" s="484"/>
      <c r="T140" s="256"/>
      <c r="U140" s="484"/>
      <c r="V140" s="123"/>
      <c r="W140" s="123"/>
      <c r="X140" s="534"/>
      <c r="AC140" s="50"/>
      <c r="AD140" s="96"/>
      <c r="AE140" s="52"/>
      <c r="AF140" s="53"/>
      <c r="AG140" s="50"/>
      <c r="AH140" s="96"/>
      <c r="AI140" s="54"/>
      <c r="AJ140" s="53"/>
      <c r="AK140" s="408"/>
    </row>
    <row r="141" spans="1:37" s="478" customFormat="1" x14ac:dyDescent="0.2">
      <c r="A141" s="132" t="s">
        <v>133</v>
      </c>
      <c r="B141" s="133" t="s">
        <v>42</v>
      </c>
      <c r="C141" s="133" t="s">
        <v>42</v>
      </c>
      <c r="D141" s="133" t="s">
        <v>42</v>
      </c>
      <c r="E141" s="133" t="s">
        <v>42</v>
      </c>
      <c r="F141" s="134"/>
      <c r="G141" s="134"/>
      <c r="H141" s="136" t="s">
        <v>134</v>
      </c>
      <c r="I141" s="137" t="s">
        <v>42</v>
      </c>
      <c r="J141" s="135"/>
      <c r="K141" s="135"/>
      <c r="L141" s="135"/>
      <c r="M141" s="135"/>
      <c r="N141" s="135"/>
      <c r="O141" s="138"/>
      <c r="P141" s="138"/>
      <c r="Q141" s="139"/>
      <c r="R141" s="139"/>
      <c r="S141" s="257"/>
      <c r="T141" s="258"/>
      <c r="U141" s="257"/>
      <c r="V141" s="259"/>
      <c r="W141" s="143"/>
      <c r="X141" s="77"/>
      <c r="Y141" s="63"/>
      <c r="Z141" s="63"/>
      <c r="AA141" s="63"/>
      <c r="AB141" s="63"/>
      <c r="AC141" s="50"/>
      <c r="AD141" s="51"/>
      <c r="AE141" s="52"/>
      <c r="AF141" s="53"/>
      <c r="AG141" s="50"/>
      <c r="AH141" s="51"/>
      <c r="AI141" s="54"/>
      <c r="AJ141" s="53"/>
      <c r="AK141" s="408"/>
    </row>
    <row r="142" spans="1:37" ht="12.75" customHeight="1" x14ac:dyDescent="0.25">
      <c r="A142" s="260" t="s">
        <v>135</v>
      </c>
      <c r="B142" s="146"/>
      <c r="C142" s="126"/>
      <c r="D142" s="126" t="s">
        <v>136</v>
      </c>
      <c r="E142" s="147"/>
      <c r="F142" s="127">
        <f>F143+F144</f>
        <v>50</v>
      </c>
      <c r="G142" s="83">
        <f>G143+G144</f>
        <v>4.5999999999999996</v>
      </c>
      <c r="H142" s="392">
        <v>7.099999999999998E-2</v>
      </c>
      <c r="I142" s="393">
        <v>7.099999999999998E-2</v>
      </c>
      <c r="J142" s="218">
        <f>G142+I142</f>
        <v>4.6709999999999994</v>
      </c>
      <c r="K142" s="219">
        <v>4.8049999999999997</v>
      </c>
      <c r="L142" s="220">
        <v>4.8</v>
      </c>
      <c r="M142" s="87">
        <f>K142+L142</f>
        <v>9.6050000000000004</v>
      </c>
      <c r="N142" s="89"/>
      <c r="O142" s="90"/>
      <c r="P142" s="90"/>
      <c r="Q142" s="91"/>
      <c r="R142" s="92"/>
      <c r="S142" s="532" t="s">
        <v>137</v>
      </c>
      <c r="T142" s="532" t="s">
        <v>138</v>
      </c>
      <c r="U142" s="532"/>
      <c r="V142" s="93">
        <v>56.294563799999999</v>
      </c>
      <c r="W142" s="94">
        <v>104.1104115</v>
      </c>
      <c r="X142" s="532"/>
      <c r="Y142" s="95"/>
      <c r="Z142" s="95"/>
      <c r="AA142" s="95"/>
      <c r="AB142" s="95"/>
      <c r="AC142" s="50"/>
      <c r="AD142" s="96"/>
      <c r="AE142" s="52">
        <v>1</v>
      </c>
      <c r="AF142" s="53"/>
      <c r="AG142" s="50"/>
      <c r="AH142" s="96"/>
      <c r="AI142" s="54">
        <f>F142</f>
        <v>50</v>
      </c>
      <c r="AJ142" s="53"/>
      <c r="AK142" s="408"/>
    </row>
    <row r="143" spans="1:37" x14ac:dyDescent="0.25">
      <c r="A143" s="261" t="s">
        <v>13</v>
      </c>
      <c r="B143" s="79"/>
      <c r="C143" s="80"/>
      <c r="D143" s="80"/>
      <c r="E143" s="81"/>
      <c r="F143" s="252">
        <v>25</v>
      </c>
      <c r="G143" s="495">
        <v>2.7</v>
      </c>
      <c r="H143" s="103"/>
      <c r="I143" s="104"/>
      <c r="J143" s="105"/>
      <c r="K143" s="105"/>
      <c r="L143" s="106"/>
      <c r="M143" s="107"/>
      <c r="N143" s="108">
        <f>J142</f>
        <v>4.6709999999999994</v>
      </c>
      <c r="O143" s="109">
        <f>N143/F143*100</f>
        <v>18.683999999999997</v>
      </c>
      <c r="P143" s="110">
        <f>IF(G142&gt;(F143*1.05),0,(F143*1.05)-G142)</f>
        <v>21.65</v>
      </c>
      <c r="Q143" s="110">
        <f>IF(N143&gt;(F143*1.05),0,(F143*1.05)-N143)</f>
        <v>21.579000000000001</v>
      </c>
      <c r="R143" s="111">
        <f>IF(N143&gt;(1.05*F143),0,(F143*1.05)-N143)</f>
        <v>21.579000000000001</v>
      </c>
      <c r="S143" s="533"/>
      <c r="T143" s="533"/>
      <c r="U143" s="533"/>
      <c r="V143" s="112"/>
      <c r="W143" s="113"/>
      <c r="X143" s="533"/>
      <c r="Y143" s="95"/>
      <c r="Z143" s="95"/>
      <c r="AA143" s="95"/>
      <c r="AB143" s="95"/>
      <c r="AC143" s="50"/>
      <c r="AD143" s="96"/>
      <c r="AE143" s="52"/>
      <c r="AF143" s="53"/>
      <c r="AG143" s="50"/>
      <c r="AH143" s="96"/>
      <c r="AI143" s="54"/>
      <c r="AJ143" s="53"/>
      <c r="AK143" s="408"/>
    </row>
    <row r="144" spans="1:37" x14ac:dyDescent="0.25">
      <c r="A144" s="261" t="s">
        <v>10</v>
      </c>
      <c r="B144" s="79"/>
      <c r="C144" s="80"/>
      <c r="D144" s="80"/>
      <c r="E144" s="81"/>
      <c r="F144" s="252">
        <v>25</v>
      </c>
      <c r="G144" s="495">
        <v>1.9</v>
      </c>
      <c r="H144" s="117"/>
      <c r="I144" s="118"/>
      <c r="J144" s="119"/>
      <c r="K144" s="120"/>
      <c r="L144" s="120"/>
      <c r="M144" s="120"/>
      <c r="N144" s="121"/>
      <c r="O144" s="122"/>
      <c r="P144" s="122"/>
      <c r="Q144" s="91"/>
      <c r="R144" s="92"/>
      <c r="S144" s="534"/>
      <c r="T144" s="534"/>
      <c r="U144" s="534"/>
      <c r="V144" s="123"/>
      <c r="W144" s="124"/>
      <c r="X144" s="534"/>
      <c r="Y144" s="95"/>
      <c r="Z144" s="95"/>
      <c r="AA144" s="95"/>
      <c r="AB144" s="95"/>
      <c r="AC144" s="50"/>
      <c r="AD144" s="96"/>
      <c r="AE144" s="52"/>
      <c r="AF144" s="53"/>
      <c r="AG144" s="50"/>
      <c r="AH144" s="96"/>
      <c r="AI144" s="54"/>
      <c r="AJ144" s="53"/>
      <c r="AK144" s="408"/>
    </row>
    <row r="145" spans="1:37" s="478" customFormat="1" x14ac:dyDescent="0.2">
      <c r="A145" s="163" t="s">
        <v>139</v>
      </c>
      <c r="B145" s="164" t="s">
        <v>42</v>
      </c>
      <c r="C145" s="164" t="s">
        <v>42</v>
      </c>
      <c r="D145" s="164" t="s">
        <v>42</v>
      </c>
      <c r="E145" s="164" t="s">
        <v>42</v>
      </c>
      <c r="F145" s="165"/>
      <c r="G145" s="165"/>
      <c r="H145" s="167" t="s">
        <v>134</v>
      </c>
      <c r="I145" s="168" t="s">
        <v>42</v>
      </c>
      <c r="J145" s="166"/>
      <c r="K145" s="166"/>
      <c r="L145" s="166"/>
      <c r="M145" s="166"/>
      <c r="N145" s="166"/>
      <c r="O145" s="169"/>
      <c r="P145" s="169"/>
      <c r="Q145" s="170"/>
      <c r="R145" s="170"/>
      <c r="S145" s="173"/>
      <c r="T145" s="172"/>
      <c r="U145" s="173"/>
      <c r="V145" s="174"/>
      <c r="W145" s="175"/>
      <c r="X145" s="77"/>
      <c r="Y145" s="63"/>
      <c r="Z145" s="63"/>
      <c r="AA145" s="63"/>
      <c r="AB145" s="63"/>
      <c r="AC145" s="50"/>
      <c r="AD145" s="51"/>
      <c r="AE145" s="52"/>
      <c r="AF145" s="53"/>
      <c r="AG145" s="50"/>
      <c r="AH145" s="51"/>
      <c r="AI145" s="54"/>
      <c r="AJ145" s="53"/>
      <c r="AK145" s="408"/>
    </row>
    <row r="146" spans="1:37" ht="14.25" customHeight="1" x14ac:dyDescent="0.25">
      <c r="A146" s="262" t="s">
        <v>140</v>
      </c>
      <c r="B146" s="176"/>
      <c r="C146" s="177"/>
      <c r="D146" s="177"/>
      <c r="E146" s="178" t="s">
        <v>4</v>
      </c>
      <c r="F146" s="214">
        <f>F147+F148</f>
        <v>20</v>
      </c>
      <c r="G146" s="215">
        <f>G147+G148</f>
        <v>4.4000000000000004</v>
      </c>
      <c r="H146" s="216">
        <v>0.87800000000000011</v>
      </c>
      <c r="I146" s="217">
        <v>0.87800000000000011</v>
      </c>
      <c r="J146" s="218">
        <f>G146+I146</f>
        <v>5.2780000000000005</v>
      </c>
      <c r="K146" s="219">
        <v>8.5280000000000005</v>
      </c>
      <c r="L146" s="220">
        <v>0</v>
      </c>
      <c r="M146" s="87">
        <f>K146+L146</f>
        <v>8.5280000000000005</v>
      </c>
      <c r="N146" s="89"/>
      <c r="O146" s="90"/>
      <c r="P146" s="90"/>
      <c r="Q146" s="91"/>
      <c r="R146" s="92"/>
      <c r="S146" s="539" t="s">
        <v>131</v>
      </c>
      <c r="T146" s="532" t="s">
        <v>132</v>
      </c>
      <c r="U146" s="532"/>
      <c r="V146" s="93">
        <v>56.357722099999997</v>
      </c>
      <c r="W146" s="94">
        <v>104.64591299999999</v>
      </c>
      <c r="X146" s="532"/>
      <c r="Y146" s="95"/>
      <c r="Z146" s="95"/>
      <c r="AA146" s="95"/>
      <c r="AB146" s="95"/>
      <c r="AC146" s="50"/>
      <c r="AD146" s="96"/>
      <c r="AE146" s="52"/>
      <c r="AF146" s="53">
        <v>1</v>
      </c>
      <c r="AG146" s="50"/>
      <c r="AH146" s="96"/>
      <c r="AI146" s="54"/>
      <c r="AJ146" s="53">
        <f>F146</f>
        <v>20</v>
      </c>
      <c r="AK146" s="408"/>
    </row>
    <row r="147" spans="1:37" x14ac:dyDescent="0.25">
      <c r="A147" s="262" t="s">
        <v>11</v>
      </c>
      <c r="B147" s="79"/>
      <c r="C147" s="80"/>
      <c r="D147" s="80"/>
      <c r="E147" s="81"/>
      <c r="F147" s="252">
        <v>10</v>
      </c>
      <c r="G147" s="494">
        <v>1.7</v>
      </c>
      <c r="H147" s="103"/>
      <c r="I147" s="104"/>
      <c r="J147" s="105"/>
      <c r="K147" s="105"/>
      <c r="L147" s="106"/>
      <c r="M147" s="107"/>
      <c r="N147" s="108">
        <f>J146</f>
        <v>5.2780000000000005</v>
      </c>
      <c r="O147" s="109">
        <f>N147/F147*100</f>
        <v>52.78</v>
      </c>
      <c r="P147" s="110">
        <f>IF(G146&gt;(F147*1.05),0,(F147*1.05)-G146)</f>
        <v>6.1</v>
      </c>
      <c r="Q147" s="110">
        <f>IF(N147&gt;(F147*1.05),0,(F147*1.05)-N147)</f>
        <v>5.2219999999999995</v>
      </c>
      <c r="R147" s="111">
        <f>IF(N147&gt;(1.05*F147),0,(F147*1.05)-N147)</f>
        <v>5.2219999999999995</v>
      </c>
      <c r="S147" s="540"/>
      <c r="T147" s="533"/>
      <c r="U147" s="533"/>
      <c r="V147" s="112"/>
      <c r="W147" s="113"/>
      <c r="X147" s="533"/>
      <c r="Y147" s="95"/>
      <c r="Z147" s="95"/>
      <c r="AA147" s="95"/>
      <c r="AB147" s="95"/>
      <c r="AC147" s="50"/>
      <c r="AD147" s="96"/>
      <c r="AE147" s="52"/>
      <c r="AF147" s="53"/>
      <c r="AG147" s="50"/>
      <c r="AH147" s="96"/>
      <c r="AI147" s="54"/>
      <c r="AJ147" s="53"/>
      <c r="AK147" s="408"/>
    </row>
    <row r="148" spans="1:37" x14ac:dyDescent="0.25">
      <c r="A148" s="262" t="s">
        <v>12</v>
      </c>
      <c r="B148" s="79"/>
      <c r="C148" s="80"/>
      <c r="D148" s="80"/>
      <c r="E148" s="81"/>
      <c r="F148" s="252">
        <v>10</v>
      </c>
      <c r="G148" s="494">
        <v>2.7</v>
      </c>
      <c r="H148" s="117"/>
      <c r="I148" s="118"/>
      <c r="J148" s="119"/>
      <c r="K148" s="120"/>
      <c r="L148" s="120"/>
      <c r="M148" s="120"/>
      <c r="N148" s="121"/>
      <c r="O148" s="122"/>
      <c r="P148" s="122"/>
      <c r="Q148" s="91"/>
      <c r="R148" s="92"/>
      <c r="S148" s="541"/>
      <c r="T148" s="534"/>
      <c r="U148" s="534"/>
      <c r="V148" s="123"/>
      <c r="W148" s="124"/>
      <c r="X148" s="534"/>
      <c r="Y148" s="95"/>
      <c r="Z148" s="95"/>
      <c r="AA148" s="95"/>
      <c r="AB148" s="95"/>
      <c r="AC148" s="50"/>
      <c r="AD148" s="96"/>
      <c r="AE148" s="52"/>
      <c r="AF148" s="53"/>
      <c r="AG148" s="50"/>
      <c r="AH148" s="96"/>
      <c r="AI148" s="54"/>
      <c r="AJ148" s="53"/>
      <c r="AK148" s="408"/>
    </row>
    <row r="149" spans="1:37" s="478" customFormat="1" x14ac:dyDescent="0.2">
      <c r="A149" s="64" t="s">
        <v>67</v>
      </c>
      <c r="B149" s="66" t="s">
        <v>42</v>
      </c>
      <c r="C149" s="66" t="s">
        <v>42</v>
      </c>
      <c r="D149" s="66" t="s">
        <v>42</v>
      </c>
      <c r="E149" s="66" t="s">
        <v>42</v>
      </c>
      <c r="F149" s="66" t="s">
        <v>42</v>
      </c>
      <c r="G149" s="488"/>
      <c r="H149" s="68"/>
      <c r="I149" s="69" t="s">
        <v>42</v>
      </c>
      <c r="J149" s="67"/>
      <c r="K149" s="67"/>
      <c r="L149" s="67"/>
      <c r="M149" s="67"/>
      <c r="N149" s="67"/>
      <c r="O149" s="70"/>
      <c r="P149" s="70"/>
      <c r="Q149" s="71"/>
      <c r="R149" s="71"/>
      <c r="S149" s="74"/>
      <c r="T149" s="73"/>
      <c r="U149" s="74"/>
      <c r="V149" s="75"/>
      <c r="W149" s="76"/>
      <c r="X149" s="77"/>
      <c r="Y149" s="63"/>
      <c r="Z149" s="63"/>
      <c r="AA149" s="63"/>
      <c r="AB149" s="63"/>
      <c r="AC149" s="50"/>
      <c r="AD149" s="51"/>
      <c r="AE149" s="52"/>
      <c r="AF149" s="53"/>
      <c r="AG149" s="50"/>
      <c r="AH149" s="51"/>
      <c r="AI149" s="54"/>
      <c r="AJ149" s="53"/>
      <c r="AK149" s="408"/>
    </row>
    <row r="150" spans="1:37" ht="12.75" customHeight="1" x14ac:dyDescent="0.25">
      <c r="A150" s="244" t="s">
        <v>141</v>
      </c>
      <c r="B150" s="79"/>
      <c r="C150" s="126" t="s">
        <v>69</v>
      </c>
      <c r="D150" s="80"/>
      <c r="E150" s="81"/>
      <c r="F150" s="127">
        <f>F151+F152</f>
        <v>126</v>
      </c>
      <c r="G150" s="83">
        <f>G151+G152</f>
        <v>42.8</v>
      </c>
      <c r="H150" s="84">
        <v>0</v>
      </c>
      <c r="I150" s="85">
        <v>8.347999999999999</v>
      </c>
      <c r="J150" s="86">
        <f>G150+I150</f>
        <v>51.147999999999996</v>
      </c>
      <c r="K150" s="87">
        <v>0</v>
      </c>
      <c r="L150" s="88">
        <v>123.812</v>
      </c>
      <c r="M150" s="87">
        <f>K150+L150</f>
        <v>123.812</v>
      </c>
      <c r="N150" s="89"/>
      <c r="O150" s="90"/>
      <c r="P150" s="90"/>
      <c r="Q150" s="91"/>
      <c r="R150" s="92"/>
      <c r="S150" s="532" t="s">
        <v>137</v>
      </c>
      <c r="T150" s="532" t="s">
        <v>142</v>
      </c>
      <c r="U150" s="532"/>
      <c r="V150" s="93">
        <v>57.164932</v>
      </c>
      <c r="W150" s="94">
        <v>103.443625</v>
      </c>
      <c r="X150" s="532"/>
      <c r="Y150" s="95"/>
      <c r="Z150" s="95"/>
      <c r="AA150" s="95"/>
      <c r="AB150" s="95"/>
      <c r="AC150" s="50"/>
      <c r="AD150" s="96">
        <v>1</v>
      </c>
      <c r="AE150" s="52"/>
      <c r="AF150" s="53"/>
      <c r="AG150" s="50"/>
      <c r="AH150" s="263">
        <f>F150</f>
        <v>126</v>
      </c>
      <c r="AI150" s="54"/>
      <c r="AJ150" s="53"/>
      <c r="AK150" s="408"/>
    </row>
    <row r="151" spans="1:37" x14ac:dyDescent="0.25">
      <c r="A151" s="207" t="s">
        <v>13</v>
      </c>
      <c r="B151" s="79"/>
      <c r="C151" s="80"/>
      <c r="D151" s="80"/>
      <c r="E151" s="81"/>
      <c r="F151" s="223">
        <v>63</v>
      </c>
      <c r="G151" s="494">
        <v>19.3</v>
      </c>
      <c r="H151" s="103"/>
      <c r="I151" s="104"/>
      <c r="J151" s="105"/>
      <c r="K151" s="105"/>
      <c r="L151" s="106"/>
      <c r="M151" s="107"/>
      <c r="N151" s="108">
        <f>J150</f>
        <v>51.147999999999996</v>
      </c>
      <c r="O151" s="109">
        <f>N151/F151*100</f>
        <v>81.18730158730159</v>
      </c>
      <c r="P151" s="110">
        <f>IF(G150&gt;(F151*1.05),0,(F151*1.05)-G150)</f>
        <v>23.350000000000009</v>
      </c>
      <c r="Q151" s="110">
        <f>IF(N151&gt;(F151*1.05),0,(F151*1.05)-N151)</f>
        <v>15.00200000000001</v>
      </c>
      <c r="R151" s="111">
        <f>IF(N151&gt;(1.05*F151),0,(F151*1.05)-N151)</f>
        <v>15.00200000000001</v>
      </c>
      <c r="S151" s="533"/>
      <c r="T151" s="533"/>
      <c r="U151" s="533"/>
      <c r="V151" s="112"/>
      <c r="W151" s="113"/>
      <c r="X151" s="533"/>
      <c r="Y151" s="95"/>
      <c r="Z151" s="95"/>
      <c r="AA151" s="95"/>
      <c r="AB151" s="95"/>
      <c r="AC151" s="50"/>
      <c r="AD151" s="96"/>
      <c r="AE151" s="52"/>
      <c r="AF151" s="53"/>
      <c r="AG151" s="50"/>
      <c r="AH151" s="96"/>
      <c r="AI151" s="54"/>
      <c r="AJ151" s="53"/>
      <c r="AK151" s="408"/>
    </row>
    <row r="152" spans="1:37" x14ac:dyDescent="0.25">
      <c r="A152" s="207" t="s">
        <v>10</v>
      </c>
      <c r="B152" s="79"/>
      <c r="C152" s="80"/>
      <c r="D152" s="80"/>
      <c r="E152" s="81"/>
      <c r="F152" s="223">
        <v>63</v>
      </c>
      <c r="G152" s="494">
        <v>23.5</v>
      </c>
      <c r="H152" s="117"/>
      <c r="I152" s="118"/>
      <c r="J152" s="119"/>
      <c r="K152" s="120"/>
      <c r="L152" s="120"/>
      <c r="M152" s="120"/>
      <c r="N152" s="121"/>
      <c r="O152" s="122"/>
      <c r="P152" s="122"/>
      <c r="Q152" s="91"/>
      <c r="R152" s="92"/>
      <c r="S152" s="534"/>
      <c r="T152" s="534"/>
      <c r="U152" s="534"/>
      <c r="V152" s="123"/>
      <c r="W152" s="124"/>
      <c r="X152" s="534"/>
      <c r="Y152" s="95"/>
      <c r="Z152" s="95"/>
      <c r="AA152" s="95"/>
      <c r="AB152" s="95"/>
      <c r="AC152" s="50"/>
      <c r="AD152" s="96"/>
      <c r="AE152" s="52"/>
      <c r="AF152" s="53"/>
      <c r="AG152" s="50"/>
      <c r="AH152" s="96"/>
      <c r="AI152" s="54"/>
      <c r="AJ152" s="53"/>
      <c r="AK152" s="408"/>
    </row>
    <row r="153" spans="1:37" s="478" customFormat="1" x14ac:dyDescent="0.2">
      <c r="A153" s="132" t="s">
        <v>74</v>
      </c>
      <c r="B153" s="133" t="s">
        <v>42</v>
      </c>
      <c r="C153" s="133" t="s">
        <v>42</v>
      </c>
      <c r="D153" s="133" t="s">
        <v>42</v>
      </c>
      <c r="E153" s="133" t="s">
        <v>42</v>
      </c>
      <c r="F153" s="134"/>
      <c r="G153" s="134"/>
      <c r="H153" s="136" t="s">
        <v>143</v>
      </c>
      <c r="I153" s="137" t="s">
        <v>42</v>
      </c>
      <c r="J153" s="135"/>
      <c r="K153" s="135"/>
      <c r="L153" s="135"/>
      <c r="M153" s="135"/>
      <c r="N153" s="135"/>
      <c r="O153" s="138"/>
      <c r="P153" s="138"/>
      <c r="Q153" s="139"/>
      <c r="R153" s="139"/>
      <c r="S153" s="140"/>
      <c r="T153" s="141"/>
      <c r="U153" s="140"/>
      <c r="V153" s="142"/>
      <c r="W153" s="143"/>
      <c r="X153" s="77"/>
      <c r="Y153" s="63"/>
      <c r="Z153" s="63"/>
      <c r="AA153" s="63"/>
      <c r="AB153" s="63"/>
      <c r="AC153" s="50"/>
      <c r="AD153" s="51"/>
      <c r="AE153" s="52"/>
      <c r="AF153" s="53"/>
      <c r="AG153" s="50"/>
      <c r="AH153" s="51"/>
      <c r="AI153" s="54"/>
      <c r="AJ153" s="53"/>
      <c r="AK153" s="408"/>
    </row>
    <row r="154" spans="1:37" s="95" customFormat="1" ht="12.75" customHeight="1" x14ac:dyDescent="0.25">
      <c r="A154" s="264" t="s">
        <v>144</v>
      </c>
      <c r="B154" s="146"/>
      <c r="C154" s="126"/>
      <c r="D154" s="126" t="s">
        <v>59</v>
      </c>
      <c r="E154" s="147"/>
      <c r="F154" s="127">
        <f>F155+F156</f>
        <v>12.6</v>
      </c>
      <c r="G154" s="83">
        <f>G155+G156</f>
        <v>4.3000000000000007</v>
      </c>
      <c r="H154" s="84">
        <v>0.38900000000000001</v>
      </c>
      <c r="I154" s="85">
        <v>0.38900000000000001</v>
      </c>
      <c r="J154" s="86">
        <f>G154+I154</f>
        <v>4.6890000000000009</v>
      </c>
      <c r="K154" s="87">
        <v>9.4749999999999996</v>
      </c>
      <c r="L154" s="88">
        <v>3</v>
      </c>
      <c r="M154" s="87">
        <f>K154+L154</f>
        <v>12.475</v>
      </c>
      <c r="N154" s="89"/>
      <c r="O154" s="90"/>
      <c r="P154" s="90"/>
      <c r="Q154" s="91"/>
      <c r="R154" s="92"/>
      <c r="S154" s="532" t="s">
        <v>137</v>
      </c>
      <c r="T154" s="532" t="s">
        <v>142</v>
      </c>
      <c r="U154" s="532"/>
      <c r="V154" s="93">
        <v>57.162934999999997</v>
      </c>
      <c r="W154" s="94">
        <v>103.443033</v>
      </c>
      <c r="X154" s="532"/>
      <c r="AC154" s="50"/>
      <c r="AD154" s="96"/>
      <c r="AE154" s="52">
        <v>1</v>
      </c>
      <c r="AF154" s="53"/>
      <c r="AG154" s="50"/>
      <c r="AH154" s="96"/>
      <c r="AI154" s="199">
        <f>F154</f>
        <v>12.6</v>
      </c>
      <c r="AJ154" s="53"/>
      <c r="AK154" s="408"/>
    </row>
    <row r="155" spans="1:37" s="95" customFormat="1" x14ac:dyDescent="0.25">
      <c r="A155" s="207" t="s">
        <v>13</v>
      </c>
      <c r="B155" s="79"/>
      <c r="C155" s="80"/>
      <c r="D155" s="80"/>
      <c r="E155" s="81"/>
      <c r="F155" s="223">
        <v>6.3</v>
      </c>
      <c r="G155" s="494">
        <v>2.7</v>
      </c>
      <c r="H155" s="103"/>
      <c r="I155" s="104"/>
      <c r="J155" s="105"/>
      <c r="K155" s="105"/>
      <c r="L155" s="106"/>
      <c r="M155" s="107"/>
      <c r="N155" s="108">
        <f>J154</f>
        <v>4.6890000000000009</v>
      </c>
      <c r="O155" s="109">
        <f>N155/F155*100</f>
        <v>74.428571428571445</v>
      </c>
      <c r="P155" s="110">
        <f>IF(G154&gt;(F155*1.05),0,(F155*1.05)-G154)</f>
        <v>2.3149999999999995</v>
      </c>
      <c r="Q155" s="110">
        <f>IF(N155&gt;(F155*1.05),0,(F155*1.05)-N155)</f>
        <v>1.9259999999999993</v>
      </c>
      <c r="R155" s="111">
        <f>IF(N155&gt;(1.05*F155),0,(F155*1.05)-N155)</f>
        <v>1.9259999999999993</v>
      </c>
      <c r="S155" s="533"/>
      <c r="T155" s="533"/>
      <c r="U155" s="533"/>
      <c r="V155" s="112"/>
      <c r="W155" s="113"/>
      <c r="X155" s="533"/>
      <c r="AC155" s="50"/>
      <c r="AD155" s="96"/>
      <c r="AE155" s="52"/>
      <c r="AF155" s="53"/>
      <c r="AG155" s="50"/>
      <c r="AH155" s="96"/>
      <c r="AI155" s="54"/>
      <c r="AJ155" s="53"/>
      <c r="AK155" s="408"/>
    </row>
    <row r="156" spans="1:37" s="95" customFormat="1" x14ac:dyDescent="0.25">
      <c r="A156" s="207" t="s">
        <v>10</v>
      </c>
      <c r="B156" s="79"/>
      <c r="C156" s="80"/>
      <c r="D156" s="80"/>
      <c r="E156" s="81"/>
      <c r="F156" s="223">
        <v>6.3</v>
      </c>
      <c r="G156" s="494">
        <v>1.6</v>
      </c>
      <c r="H156" s="117"/>
      <c r="I156" s="118"/>
      <c r="J156" s="119"/>
      <c r="K156" s="120"/>
      <c r="L156" s="120"/>
      <c r="M156" s="120"/>
      <c r="N156" s="121"/>
      <c r="O156" s="122"/>
      <c r="P156" s="122"/>
      <c r="Q156" s="91"/>
      <c r="R156" s="92"/>
      <c r="S156" s="534"/>
      <c r="T156" s="534"/>
      <c r="U156" s="534"/>
      <c r="V156" s="123"/>
      <c r="W156" s="124"/>
      <c r="X156" s="534"/>
      <c r="AC156" s="50"/>
      <c r="AD156" s="96"/>
      <c r="AE156" s="52"/>
      <c r="AF156" s="53"/>
      <c r="AG156" s="50"/>
      <c r="AH156" s="96"/>
      <c r="AI156" s="54"/>
      <c r="AJ156" s="53"/>
      <c r="AK156" s="408"/>
    </row>
    <row r="157" spans="1:37" s="478" customFormat="1" x14ac:dyDescent="0.2">
      <c r="A157" s="132" t="s">
        <v>74</v>
      </c>
      <c r="B157" s="133" t="s">
        <v>42</v>
      </c>
      <c r="C157" s="133" t="s">
        <v>42</v>
      </c>
      <c r="D157" s="133" t="s">
        <v>42</v>
      </c>
      <c r="E157" s="133" t="s">
        <v>42</v>
      </c>
      <c r="F157" s="134"/>
      <c r="G157" s="134"/>
      <c r="H157" s="265" t="s">
        <v>143</v>
      </c>
      <c r="I157" s="137" t="s">
        <v>42</v>
      </c>
      <c r="J157" s="135"/>
      <c r="K157" s="135"/>
      <c r="L157" s="135"/>
      <c r="M157" s="135"/>
      <c r="N157" s="135"/>
      <c r="O157" s="138"/>
      <c r="P157" s="138"/>
      <c r="Q157" s="139"/>
      <c r="R157" s="139"/>
      <c r="S157" s="140"/>
      <c r="T157" s="141"/>
      <c r="U157" s="140"/>
      <c r="V157" s="142"/>
      <c r="W157" s="143"/>
      <c r="X157" s="77"/>
      <c r="Y157" s="63"/>
      <c r="Z157" s="63"/>
      <c r="AA157" s="63"/>
      <c r="AB157" s="63"/>
      <c r="AC157" s="50"/>
      <c r="AD157" s="51"/>
      <c r="AE157" s="52"/>
      <c r="AF157" s="53"/>
      <c r="AG157" s="50"/>
      <c r="AH157" s="51"/>
      <c r="AI157" s="54"/>
      <c r="AJ157" s="53"/>
      <c r="AK157" s="408"/>
    </row>
    <row r="158" spans="1:37" s="95" customFormat="1" ht="12.75" customHeight="1" x14ac:dyDescent="0.25">
      <c r="A158" s="264" t="s">
        <v>145</v>
      </c>
      <c r="B158" s="146"/>
      <c r="C158" s="126"/>
      <c r="D158" s="126" t="s">
        <v>59</v>
      </c>
      <c r="E158" s="147"/>
      <c r="F158" s="127">
        <f>F159+F160</f>
        <v>26</v>
      </c>
      <c r="G158" s="83">
        <f>G159+G160</f>
        <v>1</v>
      </c>
      <c r="H158" s="84">
        <v>0.03</v>
      </c>
      <c r="I158" s="85">
        <v>0.03</v>
      </c>
      <c r="J158" s="86">
        <f>G158+I158</f>
        <v>1.03</v>
      </c>
      <c r="K158" s="87">
        <v>0</v>
      </c>
      <c r="L158" s="88">
        <v>2.6</v>
      </c>
      <c r="M158" s="87">
        <f>K158+L158</f>
        <v>2.6</v>
      </c>
      <c r="N158" s="89"/>
      <c r="O158" s="90"/>
      <c r="P158" s="90"/>
      <c r="Q158" s="91"/>
      <c r="R158" s="92"/>
      <c r="S158" s="532" t="s">
        <v>137</v>
      </c>
      <c r="T158" s="532" t="s">
        <v>146</v>
      </c>
      <c r="U158" s="532"/>
      <c r="V158" s="93">
        <v>57.349527000000002</v>
      </c>
      <c r="W158" s="94">
        <v>103.38576500000001</v>
      </c>
      <c r="X158" s="532"/>
      <c r="AC158" s="50"/>
      <c r="AD158" s="96"/>
      <c r="AE158" s="52">
        <v>1</v>
      </c>
      <c r="AF158" s="53"/>
      <c r="AG158" s="50"/>
      <c r="AH158" s="96"/>
      <c r="AI158" s="199">
        <f>F158</f>
        <v>26</v>
      </c>
      <c r="AJ158" s="53"/>
      <c r="AK158" s="408"/>
    </row>
    <row r="159" spans="1:37" s="95" customFormat="1" x14ac:dyDescent="0.25">
      <c r="A159" s="207" t="s">
        <v>13</v>
      </c>
      <c r="B159" s="79"/>
      <c r="C159" s="80"/>
      <c r="D159" s="80"/>
      <c r="E159" s="81"/>
      <c r="F159" s="223">
        <v>16</v>
      </c>
      <c r="G159" s="494">
        <v>1</v>
      </c>
      <c r="H159" s="103"/>
      <c r="I159" s="104"/>
      <c r="J159" s="105"/>
      <c r="K159" s="105"/>
      <c r="L159" s="106"/>
      <c r="M159" s="107"/>
      <c r="N159" s="108">
        <f>J158</f>
        <v>1.03</v>
      </c>
      <c r="O159" s="109">
        <f>N159/F159*100</f>
        <v>6.4375</v>
      </c>
      <c r="P159" s="110">
        <f>IF(G158&gt;(F159*1.05),0,(F159*1.05)-G158)</f>
        <v>15.8</v>
      </c>
      <c r="Q159" s="110">
        <f>IF(N159&gt;(F159*1.05),0,(F159*1.05)-N159)</f>
        <v>15.770000000000001</v>
      </c>
      <c r="R159" s="111">
        <f>IF(N159&gt;(1.05*F159),0,(F159*1.05)-N159)</f>
        <v>15.770000000000001</v>
      </c>
      <c r="S159" s="533"/>
      <c r="T159" s="533"/>
      <c r="U159" s="533"/>
      <c r="V159" s="112"/>
      <c r="W159" s="113"/>
      <c r="X159" s="533"/>
      <c r="AC159" s="50"/>
      <c r="AD159" s="96"/>
      <c r="AE159" s="52"/>
      <c r="AF159" s="53"/>
      <c r="AG159" s="50"/>
      <c r="AH159" s="96"/>
      <c r="AI159" s="54"/>
      <c r="AJ159" s="53"/>
      <c r="AK159" s="408"/>
    </row>
    <row r="160" spans="1:37" s="95" customFormat="1" x14ac:dyDescent="0.25">
      <c r="A160" s="207" t="s">
        <v>10</v>
      </c>
      <c r="B160" s="79"/>
      <c r="C160" s="80"/>
      <c r="D160" s="80"/>
      <c r="E160" s="81"/>
      <c r="F160" s="223">
        <v>10</v>
      </c>
      <c r="G160" s="494">
        <v>0</v>
      </c>
      <c r="H160" s="117"/>
      <c r="I160" s="118"/>
      <c r="J160" s="119"/>
      <c r="K160" s="120"/>
      <c r="L160" s="120"/>
      <c r="M160" s="120"/>
      <c r="N160" s="121"/>
      <c r="O160" s="122"/>
      <c r="P160" s="122"/>
      <c r="Q160" s="91"/>
      <c r="R160" s="92"/>
      <c r="S160" s="534"/>
      <c r="T160" s="534"/>
      <c r="U160" s="534"/>
      <c r="V160" s="123"/>
      <c r="W160" s="124"/>
      <c r="X160" s="534"/>
      <c r="AC160" s="50"/>
      <c r="AD160" s="96"/>
      <c r="AE160" s="52"/>
      <c r="AF160" s="53"/>
      <c r="AG160" s="50"/>
      <c r="AH160" s="96"/>
      <c r="AI160" s="54"/>
      <c r="AJ160" s="53"/>
      <c r="AK160" s="408"/>
    </row>
    <row r="161" spans="1:37" s="478" customFormat="1" x14ac:dyDescent="0.2">
      <c r="A161" s="132" t="s">
        <v>74</v>
      </c>
      <c r="B161" s="133" t="s">
        <v>42</v>
      </c>
      <c r="C161" s="133" t="s">
        <v>42</v>
      </c>
      <c r="D161" s="133" t="s">
        <v>42</v>
      </c>
      <c r="E161" s="133" t="s">
        <v>42</v>
      </c>
      <c r="F161" s="134"/>
      <c r="G161" s="134"/>
      <c r="H161" s="265" t="s">
        <v>143</v>
      </c>
      <c r="I161" s="137" t="s">
        <v>42</v>
      </c>
      <c r="J161" s="135"/>
      <c r="K161" s="135"/>
      <c r="L161" s="135"/>
      <c r="M161" s="135"/>
      <c r="N161" s="135"/>
      <c r="O161" s="138"/>
      <c r="P161" s="138"/>
      <c r="Q161" s="139"/>
      <c r="R161" s="139"/>
      <c r="S161" s="140"/>
      <c r="T161" s="141"/>
      <c r="U161" s="140"/>
      <c r="V161" s="142"/>
      <c r="W161" s="143"/>
      <c r="X161" s="77"/>
      <c r="Y161" s="63"/>
      <c r="Z161" s="63"/>
      <c r="AA161" s="63"/>
      <c r="AB161" s="63"/>
      <c r="AC161" s="50"/>
      <c r="AD161" s="51"/>
      <c r="AE161" s="52"/>
      <c r="AF161" s="53"/>
      <c r="AG161" s="50"/>
      <c r="AH161" s="51"/>
      <c r="AI161" s="54"/>
      <c r="AJ161" s="53"/>
      <c r="AK161" s="408"/>
    </row>
    <row r="162" spans="1:37" ht="12.75" customHeight="1" x14ac:dyDescent="0.25">
      <c r="A162" s="266" t="s">
        <v>147</v>
      </c>
      <c r="B162" s="146"/>
      <c r="C162" s="126"/>
      <c r="D162" s="126" t="s">
        <v>59</v>
      </c>
      <c r="E162" s="147"/>
      <c r="F162" s="127">
        <f>F163+F164</f>
        <v>32</v>
      </c>
      <c r="G162" s="83">
        <f>G163+G164</f>
        <v>3</v>
      </c>
      <c r="H162" s="84">
        <v>7.7</v>
      </c>
      <c r="I162" s="85">
        <v>7.7</v>
      </c>
      <c r="J162" s="86">
        <f>G162+I162</f>
        <v>10.7</v>
      </c>
      <c r="K162" s="87">
        <v>0</v>
      </c>
      <c r="L162" s="88">
        <v>10</v>
      </c>
      <c r="M162" s="87">
        <f>K162+L162</f>
        <v>10</v>
      </c>
      <c r="N162" s="89"/>
      <c r="O162" s="90"/>
      <c r="P162" s="90"/>
      <c r="Q162" s="91"/>
      <c r="R162" s="92"/>
      <c r="S162" s="532" t="s">
        <v>137</v>
      </c>
      <c r="T162" s="532" t="s">
        <v>148</v>
      </c>
      <c r="U162" s="532"/>
      <c r="V162" s="93">
        <v>57.814552999999997</v>
      </c>
      <c r="W162" s="94">
        <v>103.554216</v>
      </c>
      <c r="X162" s="532"/>
      <c r="AC162" s="50"/>
      <c r="AD162" s="51"/>
      <c r="AE162" s="52">
        <v>1</v>
      </c>
      <c r="AF162" s="53"/>
      <c r="AG162" s="50"/>
      <c r="AH162" s="51"/>
      <c r="AI162" s="199">
        <f>F162</f>
        <v>32</v>
      </c>
      <c r="AJ162" s="53"/>
      <c r="AK162" s="408"/>
    </row>
    <row r="163" spans="1:37" s="95" customFormat="1" x14ac:dyDescent="0.25">
      <c r="A163" s="266" t="s">
        <v>13</v>
      </c>
      <c r="B163" s="79"/>
      <c r="C163" s="80"/>
      <c r="D163" s="80"/>
      <c r="E163" s="81"/>
      <c r="F163" s="223">
        <v>16</v>
      </c>
      <c r="G163" s="494">
        <v>1.6</v>
      </c>
      <c r="H163" s="103"/>
      <c r="I163" s="104"/>
      <c r="J163" s="105"/>
      <c r="K163" s="105"/>
      <c r="L163" s="106"/>
      <c r="M163" s="107"/>
      <c r="N163" s="108">
        <f>J162</f>
        <v>10.7</v>
      </c>
      <c r="O163" s="109">
        <f>N163/F163*100</f>
        <v>66.875</v>
      </c>
      <c r="P163" s="110">
        <f>IF(G162&gt;(F163*1.05),0,(F163*1.05)-G162)</f>
        <v>13.8</v>
      </c>
      <c r="Q163" s="110">
        <f>IF(N163&gt;(F163*1.05),0,(F163*1.05)-N163)</f>
        <v>6.1000000000000014</v>
      </c>
      <c r="R163" s="111">
        <f>IF(N163&gt;(1.05*F163),0,(F163*1.05)-N163)</f>
        <v>6.1000000000000014</v>
      </c>
      <c r="S163" s="533"/>
      <c r="T163" s="533"/>
      <c r="U163" s="533"/>
      <c r="V163" s="112"/>
      <c r="W163" s="113"/>
      <c r="X163" s="533"/>
      <c r="AC163" s="50"/>
      <c r="AD163" s="96"/>
      <c r="AE163" s="52"/>
      <c r="AF163" s="53"/>
      <c r="AG163" s="50"/>
      <c r="AH163" s="96"/>
      <c r="AI163" s="54"/>
      <c r="AJ163" s="53"/>
      <c r="AK163" s="408"/>
    </row>
    <row r="164" spans="1:37" s="95" customFormat="1" x14ac:dyDescent="0.25">
      <c r="A164" s="266" t="s">
        <v>10</v>
      </c>
      <c r="B164" s="79"/>
      <c r="C164" s="80"/>
      <c r="D164" s="80"/>
      <c r="E164" s="81"/>
      <c r="F164" s="223">
        <v>16</v>
      </c>
      <c r="G164" s="494">
        <v>1.4</v>
      </c>
      <c r="H164" s="117"/>
      <c r="I164" s="118"/>
      <c r="J164" s="119"/>
      <c r="K164" s="120"/>
      <c r="L164" s="120"/>
      <c r="M164" s="120"/>
      <c r="N164" s="121"/>
      <c r="O164" s="122"/>
      <c r="P164" s="122"/>
      <c r="Q164" s="91"/>
      <c r="R164" s="92"/>
      <c r="S164" s="534"/>
      <c r="T164" s="534"/>
      <c r="U164" s="534"/>
      <c r="V164" s="123"/>
      <c r="W164" s="124"/>
      <c r="X164" s="534"/>
      <c r="AC164" s="50"/>
      <c r="AD164" s="96"/>
      <c r="AE164" s="52"/>
      <c r="AF164" s="53"/>
      <c r="AG164" s="50"/>
      <c r="AH164" s="96"/>
      <c r="AI164" s="54"/>
      <c r="AJ164" s="53"/>
      <c r="AK164" s="408"/>
    </row>
    <row r="165" spans="1:37" s="478" customFormat="1" x14ac:dyDescent="0.2">
      <c r="A165" s="132" t="s">
        <v>74</v>
      </c>
      <c r="B165" s="133" t="s">
        <v>42</v>
      </c>
      <c r="C165" s="133" t="s">
        <v>42</v>
      </c>
      <c r="D165" s="133" t="s">
        <v>42</v>
      </c>
      <c r="E165" s="133" t="s">
        <v>42</v>
      </c>
      <c r="F165" s="134"/>
      <c r="G165" s="134"/>
      <c r="H165" s="265" t="s">
        <v>143</v>
      </c>
      <c r="I165" s="137" t="s">
        <v>42</v>
      </c>
      <c r="J165" s="135"/>
      <c r="K165" s="135"/>
      <c r="L165" s="135"/>
      <c r="M165" s="135"/>
      <c r="N165" s="135"/>
      <c r="O165" s="138"/>
      <c r="P165" s="138"/>
      <c r="Q165" s="139"/>
      <c r="R165" s="139"/>
      <c r="S165" s="140"/>
      <c r="T165" s="141"/>
      <c r="U165" s="140"/>
      <c r="V165" s="142"/>
      <c r="W165" s="143"/>
      <c r="X165" s="77"/>
      <c r="Y165" s="63"/>
      <c r="Z165" s="63"/>
      <c r="AA165" s="63"/>
      <c r="AB165" s="63"/>
      <c r="AC165" s="50"/>
      <c r="AD165" s="51"/>
      <c r="AE165" s="52"/>
      <c r="AF165" s="53"/>
      <c r="AG165" s="50"/>
      <c r="AH165" s="51"/>
      <c r="AI165" s="54"/>
      <c r="AJ165" s="53"/>
      <c r="AK165" s="408"/>
    </row>
    <row r="166" spans="1:37" s="478" customFormat="1" ht="12.75" customHeight="1" x14ac:dyDescent="0.25">
      <c r="A166" s="264" t="s">
        <v>149</v>
      </c>
      <c r="B166" s="146"/>
      <c r="C166" s="126"/>
      <c r="D166" s="126" t="s">
        <v>136</v>
      </c>
      <c r="E166" s="147"/>
      <c r="F166" s="127">
        <f>F167+F168</f>
        <v>50</v>
      </c>
      <c r="G166" s="83">
        <f>G167+G168</f>
        <v>3.8</v>
      </c>
      <c r="H166" s="84">
        <v>1.999999999999999E-2</v>
      </c>
      <c r="I166" s="85">
        <v>1.999999999999999E-2</v>
      </c>
      <c r="J166" s="86">
        <f>G166+I166</f>
        <v>3.82</v>
      </c>
      <c r="K166" s="87">
        <v>5.3650000000000002</v>
      </c>
      <c r="L166" s="88">
        <v>16.350000000000001</v>
      </c>
      <c r="M166" s="87">
        <f>K166+L166</f>
        <v>21.715000000000003</v>
      </c>
      <c r="N166" s="89"/>
      <c r="O166" s="90"/>
      <c r="P166" s="90"/>
      <c r="Q166" s="91"/>
      <c r="R166" s="92"/>
      <c r="S166" s="532" t="s">
        <v>137</v>
      </c>
      <c r="T166" s="532" t="s">
        <v>150</v>
      </c>
      <c r="U166" s="532"/>
      <c r="V166" s="93">
        <v>57.175992999999998</v>
      </c>
      <c r="W166" s="94">
        <v>103.413802</v>
      </c>
      <c r="X166" s="532"/>
      <c r="Y166" s="63"/>
      <c r="Z166" s="63"/>
      <c r="AA166" s="63"/>
      <c r="AB166" s="63"/>
      <c r="AC166" s="50"/>
      <c r="AD166" s="51"/>
      <c r="AE166" s="52">
        <v>1</v>
      </c>
      <c r="AF166" s="53"/>
      <c r="AG166" s="50"/>
      <c r="AH166" s="51"/>
      <c r="AI166" s="199">
        <f>F166</f>
        <v>50</v>
      </c>
      <c r="AJ166" s="53"/>
      <c r="AK166" s="408"/>
    </row>
    <row r="167" spans="1:37" x14ac:dyDescent="0.25">
      <c r="A167" s="207" t="s">
        <v>13</v>
      </c>
      <c r="B167" s="79"/>
      <c r="C167" s="80"/>
      <c r="D167" s="80"/>
      <c r="E167" s="81"/>
      <c r="F167" s="223">
        <v>25</v>
      </c>
      <c r="G167" s="494">
        <v>1.9</v>
      </c>
      <c r="H167" s="103"/>
      <c r="I167" s="104"/>
      <c r="J167" s="105"/>
      <c r="K167" s="105"/>
      <c r="L167" s="106"/>
      <c r="M167" s="107"/>
      <c r="N167" s="108">
        <f>J166</f>
        <v>3.82</v>
      </c>
      <c r="O167" s="109">
        <f>N167/F167*100</f>
        <v>15.28</v>
      </c>
      <c r="P167" s="110">
        <f>IF(G166&gt;(F167*1.05),0,(F167*1.05)-G166)</f>
        <v>22.45</v>
      </c>
      <c r="Q167" s="110">
        <f>IF(N167&gt;(F167*1.05),0,(F167*1.05)-N167)</f>
        <v>22.43</v>
      </c>
      <c r="R167" s="111">
        <f>IF(N167&gt;(1.05*F167),0,(F167*1.05)-N167)</f>
        <v>22.43</v>
      </c>
      <c r="S167" s="533"/>
      <c r="T167" s="533"/>
      <c r="U167" s="533"/>
      <c r="V167" s="112"/>
      <c r="W167" s="113"/>
      <c r="X167" s="533"/>
      <c r="AC167" s="50"/>
      <c r="AD167" s="51"/>
      <c r="AE167" s="52"/>
      <c r="AF167" s="53"/>
      <c r="AG167" s="50"/>
      <c r="AH167" s="51"/>
      <c r="AI167" s="54"/>
      <c r="AJ167" s="53"/>
      <c r="AK167" s="408"/>
    </row>
    <row r="168" spans="1:37" x14ac:dyDescent="0.25">
      <c r="A168" s="207" t="s">
        <v>10</v>
      </c>
      <c r="B168" s="79"/>
      <c r="C168" s="80"/>
      <c r="D168" s="80"/>
      <c r="E168" s="81"/>
      <c r="F168" s="223">
        <v>25</v>
      </c>
      <c r="G168" s="494">
        <v>1.9</v>
      </c>
      <c r="H168" s="117"/>
      <c r="I168" s="118"/>
      <c r="J168" s="119"/>
      <c r="K168" s="120"/>
      <c r="L168" s="120"/>
      <c r="M168" s="120"/>
      <c r="N168" s="121"/>
      <c r="O168" s="122"/>
      <c r="P168" s="122"/>
      <c r="Q168" s="91"/>
      <c r="R168" s="92"/>
      <c r="S168" s="534"/>
      <c r="T168" s="534"/>
      <c r="U168" s="534"/>
      <c r="V168" s="123"/>
      <c r="W168" s="124"/>
      <c r="X168" s="534"/>
      <c r="AC168" s="50"/>
      <c r="AD168" s="51"/>
      <c r="AE168" s="52"/>
      <c r="AF168" s="53"/>
      <c r="AG168" s="50"/>
      <c r="AH168" s="51"/>
      <c r="AI168" s="54"/>
      <c r="AJ168" s="53"/>
      <c r="AK168" s="408"/>
    </row>
    <row r="169" spans="1:37" s="478" customFormat="1" x14ac:dyDescent="0.2">
      <c r="A169" s="132" t="s">
        <v>74</v>
      </c>
      <c r="B169" s="133" t="s">
        <v>42</v>
      </c>
      <c r="C169" s="133" t="s">
        <v>42</v>
      </c>
      <c r="D169" s="133" t="s">
        <v>42</v>
      </c>
      <c r="E169" s="133" t="s">
        <v>42</v>
      </c>
      <c r="F169" s="134"/>
      <c r="G169" s="134"/>
      <c r="H169" s="265" t="s">
        <v>143</v>
      </c>
      <c r="I169" s="137" t="s">
        <v>42</v>
      </c>
      <c r="J169" s="135"/>
      <c r="K169" s="135"/>
      <c r="L169" s="135"/>
      <c r="M169" s="135"/>
      <c r="N169" s="135"/>
      <c r="O169" s="138"/>
      <c r="P169" s="138"/>
      <c r="Q169" s="139"/>
      <c r="R169" s="139"/>
      <c r="S169" s="140"/>
      <c r="T169" s="141"/>
      <c r="U169" s="140"/>
      <c r="V169" s="142"/>
      <c r="W169" s="143"/>
      <c r="X169" s="77"/>
      <c r="Y169" s="63"/>
      <c r="Z169" s="63"/>
      <c r="AA169" s="63"/>
      <c r="AB169" s="63"/>
      <c r="AC169" s="50"/>
      <c r="AD169" s="51"/>
      <c r="AE169" s="52"/>
      <c r="AF169" s="53"/>
      <c r="AG169" s="50"/>
      <c r="AH169" s="51"/>
      <c r="AI169" s="54"/>
      <c r="AJ169" s="53"/>
      <c r="AK169" s="408"/>
    </row>
    <row r="170" spans="1:37" s="478" customFormat="1" ht="12.75" customHeight="1" x14ac:dyDescent="0.25">
      <c r="A170" s="267" t="s">
        <v>151</v>
      </c>
      <c r="B170" s="146"/>
      <c r="C170" s="126"/>
      <c r="D170" s="126" t="s">
        <v>152</v>
      </c>
      <c r="E170" s="147"/>
      <c r="F170" s="127">
        <f>F171+F172</f>
        <v>32</v>
      </c>
      <c r="G170" s="83">
        <f>G171+G172</f>
        <v>5.8000000000000007</v>
      </c>
      <c r="H170" s="84">
        <v>9.6000000000000002E-2</v>
      </c>
      <c r="I170" s="85">
        <v>9.6000000000000002E-2</v>
      </c>
      <c r="J170" s="86">
        <f>G170+I170</f>
        <v>5.8960000000000008</v>
      </c>
      <c r="K170" s="87">
        <v>5.5129999999999999</v>
      </c>
      <c r="L170" s="88">
        <v>13.53</v>
      </c>
      <c r="M170" s="87">
        <f>K170+L170</f>
        <v>19.042999999999999</v>
      </c>
      <c r="N170" s="89"/>
      <c r="O170" s="90"/>
      <c r="P170" s="90"/>
      <c r="Q170" s="91"/>
      <c r="R170" s="92"/>
      <c r="S170" s="532" t="s">
        <v>137</v>
      </c>
      <c r="T170" s="532" t="s">
        <v>153</v>
      </c>
      <c r="U170" s="532"/>
      <c r="V170" s="93">
        <v>56.563735000000001</v>
      </c>
      <c r="W170" s="94">
        <v>103.359613</v>
      </c>
      <c r="X170" s="532"/>
      <c r="Y170" s="63"/>
      <c r="Z170" s="63"/>
      <c r="AA170" s="63"/>
      <c r="AB170" s="63"/>
      <c r="AC170" s="50"/>
      <c r="AD170" s="51"/>
      <c r="AE170" s="52">
        <v>1</v>
      </c>
      <c r="AF170" s="53"/>
      <c r="AG170" s="50"/>
      <c r="AH170" s="51"/>
      <c r="AI170" s="199">
        <f>F170</f>
        <v>32</v>
      </c>
      <c r="AJ170" s="53"/>
      <c r="AK170" s="408"/>
    </row>
    <row r="171" spans="1:37" s="4" customFormat="1" ht="14.25" x14ac:dyDescent="0.25">
      <c r="A171" s="207" t="s">
        <v>13</v>
      </c>
      <c r="B171" s="79"/>
      <c r="C171" s="80"/>
      <c r="D171" s="80"/>
      <c r="E171" s="81"/>
      <c r="F171" s="223">
        <v>16</v>
      </c>
      <c r="G171" s="494">
        <v>5.4</v>
      </c>
      <c r="H171" s="103"/>
      <c r="I171" s="104"/>
      <c r="J171" s="105"/>
      <c r="K171" s="105"/>
      <c r="L171" s="106"/>
      <c r="M171" s="107"/>
      <c r="N171" s="108">
        <f>J170</f>
        <v>5.8960000000000008</v>
      </c>
      <c r="O171" s="109">
        <f>N171/F171*100</f>
        <v>36.850000000000009</v>
      </c>
      <c r="P171" s="110">
        <f>IF(G170&gt;(F171*1.05),0,(F171*1.05)-G170)</f>
        <v>11</v>
      </c>
      <c r="Q171" s="110">
        <f>IF(N171&gt;(F171*1.05),0,(F171*1.05)-N171)</f>
        <v>10.904</v>
      </c>
      <c r="R171" s="111">
        <f>IF(N171&gt;(1.05*F171),0,(F171*1.05)-N171)</f>
        <v>10.904</v>
      </c>
      <c r="S171" s="533"/>
      <c r="T171" s="533"/>
      <c r="U171" s="533"/>
      <c r="V171" s="112"/>
      <c r="W171" s="113"/>
      <c r="X171" s="533"/>
      <c r="AC171" s="268"/>
      <c r="AD171" s="269"/>
      <c r="AE171" s="270"/>
      <c r="AF171" s="271"/>
      <c r="AG171" s="268"/>
      <c r="AH171" s="269"/>
      <c r="AI171" s="272"/>
      <c r="AJ171" s="271"/>
      <c r="AK171" s="408"/>
    </row>
    <row r="172" spans="1:37" s="4" customFormat="1" ht="14.25" x14ac:dyDescent="0.25">
      <c r="A172" s="207" t="s">
        <v>10</v>
      </c>
      <c r="B172" s="79"/>
      <c r="C172" s="80"/>
      <c r="D172" s="80"/>
      <c r="E172" s="81"/>
      <c r="F172" s="223">
        <v>16</v>
      </c>
      <c r="G172" s="494">
        <v>0.4</v>
      </c>
      <c r="H172" s="117"/>
      <c r="I172" s="118"/>
      <c r="J172" s="119"/>
      <c r="K172" s="120"/>
      <c r="L172" s="120"/>
      <c r="M172" s="120"/>
      <c r="N172" s="121"/>
      <c r="O172" s="122"/>
      <c r="P172" s="122"/>
      <c r="Q172" s="91"/>
      <c r="R172" s="92"/>
      <c r="S172" s="534"/>
      <c r="T172" s="534"/>
      <c r="U172" s="534"/>
      <c r="V172" s="123"/>
      <c r="W172" s="124"/>
      <c r="X172" s="534"/>
      <c r="AC172" s="268"/>
      <c r="AD172" s="269"/>
      <c r="AE172" s="270"/>
      <c r="AF172" s="271"/>
      <c r="AG172" s="268"/>
      <c r="AH172" s="269"/>
      <c r="AI172" s="272"/>
      <c r="AJ172" s="271"/>
      <c r="AK172" s="408"/>
    </row>
    <row r="173" spans="1:37" s="478" customFormat="1" x14ac:dyDescent="0.2">
      <c r="A173" s="163" t="s">
        <v>85</v>
      </c>
      <c r="B173" s="164" t="s">
        <v>42</v>
      </c>
      <c r="C173" s="164" t="s">
        <v>42</v>
      </c>
      <c r="D173" s="164" t="s">
        <v>42</v>
      </c>
      <c r="E173" s="164" t="s">
        <v>42</v>
      </c>
      <c r="F173" s="165"/>
      <c r="G173" s="165"/>
      <c r="H173" s="167" t="s">
        <v>154</v>
      </c>
      <c r="I173" s="168" t="s">
        <v>42</v>
      </c>
      <c r="J173" s="166"/>
      <c r="K173" s="166"/>
      <c r="L173" s="166"/>
      <c r="M173" s="166"/>
      <c r="N173" s="166"/>
      <c r="O173" s="169"/>
      <c r="P173" s="169"/>
      <c r="Q173" s="170"/>
      <c r="R173" s="170"/>
      <c r="S173" s="173"/>
      <c r="T173" s="172"/>
      <c r="U173" s="173"/>
      <c r="V173" s="174"/>
      <c r="W173" s="175"/>
      <c r="X173" s="77"/>
      <c r="Y173" s="63"/>
      <c r="Z173" s="63"/>
      <c r="AA173" s="63"/>
      <c r="AB173" s="63"/>
      <c r="AC173" s="50"/>
      <c r="AD173" s="51"/>
      <c r="AE173" s="52"/>
      <c r="AF173" s="53"/>
      <c r="AG173" s="50"/>
      <c r="AH173" s="51"/>
      <c r="AI173" s="54"/>
      <c r="AJ173" s="53"/>
      <c r="AK173" s="408"/>
    </row>
    <row r="174" spans="1:37" s="4" customFormat="1" x14ac:dyDescent="0.25">
      <c r="A174" s="266" t="s">
        <v>155</v>
      </c>
      <c r="B174" s="176"/>
      <c r="C174" s="177"/>
      <c r="D174" s="177"/>
      <c r="E174" s="178" t="s">
        <v>88</v>
      </c>
      <c r="F174" s="214">
        <f>F175+F176</f>
        <v>3.2</v>
      </c>
      <c r="G174" s="215">
        <f>G175+G176</f>
        <v>0.7</v>
      </c>
      <c r="H174" s="216">
        <v>0</v>
      </c>
      <c r="I174" s="217">
        <v>0</v>
      </c>
      <c r="J174" s="218">
        <f>G174+I174</f>
        <v>0.7</v>
      </c>
      <c r="K174" s="219">
        <v>0.85</v>
      </c>
      <c r="L174" s="220">
        <v>2</v>
      </c>
      <c r="M174" s="87">
        <f>K174+L174</f>
        <v>2.85</v>
      </c>
      <c r="N174" s="89"/>
      <c r="O174" s="90"/>
      <c r="P174" s="90"/>
      <c r="Q174" s="91"/>
      <c r="R174" s="92"/>
      <c r="S174" s="532" t="s">
        <v>137</v>
      </c>
      <c r="T174" s="532" t="s">
        <v>156</v>
      </c>
      <c r="U174" s="532"/>
      <c r="V174" s="93">
        <v>57.215038</v>
      </c>
      <c r="W174" s="94">
        <v>102.469431</v>
      </c>
      <c r="X174" s="532"/>
      <c r="AC174" s="268"/>
      <c r="AD174" s="269"/>
      <c r="AE174" s="270"/>
      <c r="AF174" s="271">
        <v>1</v>
      </c>
      <c r="AG174" s="268"/>
      <c r="AH174" s="269"/>
      <c r="AI174" s="272"/>
      <c r="AJ174" s="273">
        <f>F174</f>
        <v>3.2</v>
      </c>
      <c r="AK174" s="408"/>
    </row>
    <row r="175" spans="1:37" s="4" customFormat="1" ht="14.25" x14ac:dyDescent="0.25">
      <c r="A175" s="266" t="s">
        <v>13</v>
      </c>
      <c r="B175" s="79"/>
      <c r="C175" s="80"/>
      <c r="D175" s="80"/>
      <c r="E175" s="81"/>
      <c r="F175" s="223">
        <v>1.6</v>
      </c>
      <c r="G175" s="494">
        <v>0.7</v>
      </c>
      <c r="H175" s="103"/>
      <c r="I175" s="104"/>
      <c r="J175" s="105"/>
      <c r="K175" s="105"/>
      <c r="L175" s="106"/>
      <c r="M175" s="107"/>
      <c r="N175" s="108">
        <f>J174</f>
        <v>0.7</v>
      </c>
      <c r="O175" s="109">
        <f>N175/F175*100</f>
        <v>43.749999999999993</v>
      </c>
      <c r="P175" s="110">
        <f>IF(G174&gt;(F175*1.05),0,(F175*1.05)-G174)</f>
        <v>0.9800000000000002</v>
      </c>
      <c r="Q175" s="110">
        <f>IF(N175&gt;(F175*1.05),0,(F175*1.05)-N175)</f>
        <v>0.9800000000000002</v>
      </c>
      <c r="R175" s="111">
        <f>IF(N175&gt;(1.05*F175),0,(F175*1.05)-N175)</f>
        <v>0.9800000000000002</v>
      </c>
      <c r="S175" s="533"/>
      <c r="T175" s="533"/>
      <c r="U175" s="533"/>
      <c r="V175" s="112"/>
      <c r="W175" s="113"/>
      <c r="X175" s="533"/>
      <c r="AC175" s="268"/>
      <c r="AD175" s="269"/>
      <c r="AE175" s="270"/>
      <c r="AF175" s="271"/>
      <c r="AG175" s="268"/>
      <c r="AH175" s="269"/>
      <c r="AI175" s="272"/>
      <c r="AJ175" s="271"/>
      <c r="AK175" s="408"/>
    </row>
    <row r="176" spans="1:37" s="4" customFormat="1" ht="14.25" x14ac:dyDescent="0.25">
      <c r="A176" s="266" t="s">
        <v>10</v>
      </c>
      <c r="B176" s="79"/>
      <c r="C176" s="80"/>
      <c r="D176" s="80"/>
      <c r="E176" s="81"/>
      <c r="F176" s="223">
        <v>1.6</v>
      </c>
      <c r="G176" s="494">
        <v>0</v>
      </c>
      <c r="H176" s="117"/>
      <c r="I176" s="118"/>
      <c r="J176" s="119"/>
      <c r="K176" s="120"/>
      <c r="L176" s="120"/>
      <c r="M176" s="120"/>
      <c r="N176" s="121"/>
      <c r="O176" s="122"/>
      <c r="P176" s="122"/>
      <c r="Q176" s="91"/>
      <c r="R176" s="92"/>
      <c r="S176" s="534"/>
      <c r="T176" s="534"/>
      <c r="U176" s="534"/>
      <c r="V176" s="123"/>
      <c r="W176" s="124"/>
      <c r="X176" s="534"/>
      <c r="AC176" s="268"/>
      <c r="AD176" s="269"/>
      <c r="AE176" s="270"/>
      <c r="AF176" s="271"/>
      <c r="AG176" s="268"/>
      <c r="AH176" s="269"/>
      <c r="AI176" s="272"/>
      <c r="AJ176" s="271"/>
      <c r="AK176" s="408"/>
    </row>
    <row r="177" spans="1:37" s="478" customFormat="1" x14ac:dyDescent="0.2">
      <c r="A177" s="163" t="s">
        <v>85</v>
      </c>
      <c r="B177" s="164" t="s">
        <v>42</v>
      </c>
      <c r="C177" s="164" t="s">
        <v>42</v>
      </c>
      <c r="D177" s="164" t="s">
        <v>42</v>
      </c>
      <c r="E177" s="164" t="s">
        <v>42</v>
      </c>
      <c r="F177" s="165"/>
      <c r="G177" s="165"/>
      <c r="H177" s="167" t="s">
        <v>154</v>
      </c>
      <c r="I177" s="168" t="s">
        <v>42</v>
      </c>
      <c r="J177" s="166"/>
      <c r="K177" s="166"/>
      <c r="L177" s="166"/>
      <c r="M177" s="166"/>
      <c r="N177" s="166"/>
      <c r="O177" s="169"/>
      <c r="P177" s="169"/>
      <c r="Q177" s="170"/>
      <c r="R177" s="170"/>
      <c r="S177" s="173"/>
      <c r="T177" s="172"/>
      <c r="U177" s="173"/>
      <c r="V177" s="174"/>
      <c r="W177" s="175"/>
      <c r="X177" s="77"/>
      <c r="Y177" s="63"/>
      <c r="Z177" s="63"/>
      <c r="AA177" s="63"/>
      <c r="AB177" s="63"/>
      <c r="AC177" s="50"/>
      <c r="AD177" s="51"/>
      <c r="AE177" s="52"/>
      <c r="AF177" s="53"/>
      <c r="AG177" s="50"/>
      <c r="AH177" s="51"/>
      <c r="AI177" s="54"/>
      <c r="AJ177" s="53"/>
      <c r="AK177" s="408"/>
    </row>
    <row r="178" spans="1:37" s="4" customFormat="1" ht="14.25" customHeight="1" x14ac:dyDescent="0.25">
      <c r="A178" s="266" t="s">
        <v>157</v>
      </c>
      <c r="B178" s="176"/>
      <c r="C178" s="177"/>
      <c r="D178" s="177"/>
      <c r="E178" s="178" t="s">
        <v>88</v>
      </c>
      <c r="F178" s="214">
        <f>F179+F180</f>
        <v>2</v>
      </c>
      <c r="G178" s="215">
        <f>G179+G180</f>
        <v>0.3</v>
      </c>
      <c r="H178" s="216">
        <v>0</v>
      </c>
      <c r="I178" s="217">
        <v>0</v>
      </c>
      <c r="J178" s="218">
        <f>G178+I178</f>
        <v>0.3</v>
      </c>
      <c r="K178" s="219">
        <v>0.28000000000000003</v>
      </c>
      <c r="L178" s="220">
        <v>0</v>
      </c>
      <c r="M178" s="87">
        <f>K178+L178</f>
        <v>0.28000000000000003</v>
      </c>
      <c r="N178" s="89"/>
      <c r="O178" s="90"/>
      <c r="P178" s="90"/>
      <c r="Q178" s="91"/>
      <c r="R178" s="92"/>
      <c r="S178" s="532" t="s">
        <v>137</v>
      </c>
      <c r="T178" s="532" t="s">
        <v>158</v>
      </c>
      <c r="U178" s="532"/>
      <c r="V178" s="93">
        <v>57.509321</v>
      </c>
      <c r="W178" s="94">
        <v>103.12740100000001</v>
      </c>
      <c r="X178" s="532"/>
      <c r="AC178" s="268"/>
      <c r="AD178" s="269"/>
      <c r="AE178" s="270"/>
      <c r="AF178" s="271">
        <v>1</v>
      </c>
      <c r="AG178" s="268"/>
      <c r="AH178" s="269"/>
      <c r="AI178" s="272"/>
      <c r="AJ178" s="273">
        <f>F178</f>
        <v>2</v>
      </c>
      <c r="AK178" s="408"/>
    </row>
    <row r="179" spans="1:37" s="4" customFormat="1" ht="14.25" x14ac:dyDescent="0.25">
      <c r="A179" s="266" t="s">
        <v>13</v>
      </c>
      <c r="B179" s="79"/>
      <c r="C179" s="80"/>
      <c r="D179" s="80"/>
      <c r="E179" s="81"/>
      <c r="F179" s="223">
        <v>1</v>
      </c>
      <c r="G179" s="494">
        <v>0.3</v>
      </c>
      <c r="H179" s="103"/>
      <c r="I179" s="104"/>
      <c r="J179" s="105"/>
      <c r="K179" s="105"/>
      <c r="L179" s="106"/>
      <c r="M179" s="107"/>
      <c r="N179" s="108">
        <f>J178</f>
        <v>0.3</v>
      </c>
      <c r="O179" s="109">
        <f>N179/F179*100</f>
        <v>30</v>
      </c>
      <c r="P179" s="110">
        <f>IF(G178&gt;(F179*1.05),0,(F179*1.05)-G178)</f>
        <v>0.75</v>
      </c>
      <c r="Q179" s="110">
        <f>IF(N179&gt;(F179*1.05),0,(F179*1.05)-N179)</f>
        <v>0.75</v>
      </c>
      <c r="R179" s="111">
        <f>IF(N179&gt;(1.05*F179),0,(F179*1.05)-N179)</f>
        <v>0.75</v>
      </c>
      <c r="S179" s="533"/>
      <c r="T179" s="533"/>
      <c r="U179" s="533"/>
      <c r="V179" s="112"/>
      <c r="W179" s="113"/>
      <c r="X179" s="533"/>
      <c r="AC179" s="268"/>
      <c r="AD179" s="269"/>
      <c r="AE179" s="270"/>
      <c r="AF179" s="271"/>
      <c r="AG179" s="268"/>
      <c r="AH179" s="269"/>
      <c r="AI179" s="272"/>
      <c r="AJ179" s="271"/>
      <c r="AK179" s="408"/>
    </row>
    <row r="180" spans="1:37" s="4" customFormat="1" ht="14.25" x14ac:dyDescent="0.25">
      <c r="A180" s="266" t="s">
        <v>10</v>
      </c>
      <c r="B180" s="79"/>
      <c r="C180" s="80"/>
      <c r="D180" s="80"/>
      <c r="E180" s="81"/>
      <c r="F180" s="223">
        <v>1</v>
      </c>
      <c r="G180" s="494">
        <v>0</v>
      </c>
      <c r="H180" s="117"/>
      <c r="I180" s="118"/>
      <c r="J180" s="119"/>
      <c r="K180" s="120"/>
      <c r="L180" s="120"/>
      <c r="M180" s="120"/>
      <c r="N180" s="121"/>
      <c r="O180" s="122"/>
      <c r="P180" s="122"/>
      <c r="Q180" s="91"/>
      <c r="R180" s="92"/>
      <c r="S180" s="534"/>
      <c r="T180" s="534"/>
      <c r="U180" s="534"/>
      <c r="V180" s="123"/>
      <c r="W180" s="124"/>
      <c r="X180" s="534"/>
      <c r="AC180" s="268"/>
      <c r="AD180" s="269"/>
      <c r="AE180" s="270"/>
      <c r="AF180" s="271"/>
      <c r="AG180" s="268"/>
      <c r="AH180" s="269"/>
      <c r="AI180" s="272"/>
      <c r="AJ180" s="271"/>
      <c r="AK180" s="408"/>
    </row>
    <row r="181" spans="1:37" s="478" customFormat="1" x14ac:dyDescent="0.2">
      <c r="A181" s="163" t="s">
        <v>93</v>
      </c>
      <c r="B181" s="164" t="s">
        <v>42</v>
      </c>
      <c r="C181" s="164" t="s">
        <v>42</v>
      </c>
      <c r="D181" s="164" t="s">
        <v>42</v>
      </c>
      <c r="E181" s="164" t="s">
        <v>42</v>
      </c>
      <c r="F181" s="165"/>
      <c r="G181" s="165"/>
      <c r="H181" s="167" t="s">
        <v>143</v>
      </c>
      <c r="I181" s="168" t="s">
        <v>42</v>
      </c>
      <c r="J181" s="166"/>
      <c r="K181" s="166"/>
      <c r="L181" s="166"/>
      <c r="M181" s="166"/>
      <c r="N181" s="166"/>
      <c r="O181" s="169"/>
      <c r="P181" s="169"/>
      <c r="Q181" s="170"/>
      <c r="R181" s="170"/>
      <c r="S181" s="173"/>
      <c r="T181" s="172"/>
      <c r="U181" s="173"/>
      <c r="V181" s="174"/>
      <c r="W181" s="175"/>
      <c r="X181" s="77"/>
      <c r="Y181" s="63"/>
      <c r="Z181" s="63"/>
      <c r="AA181" s="63"/>
      <c r="AB181" s="63"/>
      <c r="AC181" s="50"/>
      <c r="AD181" s="51"/>
      <c r="AE181" s="52"/>
      <c r="AF181" s="53"/>
      <c r="AG181" s="50"/>
      <c r="AH181" s="51"/>
      <c r="AI181" s="54"/>
      <c r="AJ181" s="53"/>
      <c r="AK181" s="408"/>
    </row>
    <row r="182" spans="1:37" ht="14.25" customHeight="1" x14ac:dyDescent="0.25">
      <c r="A182" s="262" t="s">
        <v>159</v>
      </c>
      <c r="B182" s="176"/>
      <c r="C182" s="177"/>
      <c r="D182" s="177"/>
      <c r="E182" s="178" t="s">
        <v>88</v>
      </c>
      <c r="F182" s="214">
        <f>F183+F184</f>
        <v>12.6</v>
      </c>
      <c r="G182" s="215">
        <f>G183+G184</f>
        <v>0.5</v>
      </c>
      <c r="H182" s="216">
        <v>0</v>
      </c>
      <c r="I182" s="217">
        <v>0</v>
      </c>
      <c r="J182" s="218">
        <f>G182+I182</f>
        <v>0.5</v>
      </c>
      <c r="K182" s="219">
        <v>0</v>
      </c>
      <c r="L182" s="220">
        <v>0</v>
      </c>
      <c r="M182" s="87">
        <f>K182+L182</f>
        <v>0</v>
      </c>
      <c r="N182" s="89"/>
      <c r="O182" s="90"/>
      <c r="P182" s="90"/>
      <c r="Q182" s="91"/>
      <c r="R182" s="92"/>
      <c r="S182" s="539" t="s">
        <v>131</v>
      </c>
      <c r="T182" s="532" t="s">
        <v>132</v>
      </c>
      <c r="U182" s="532"/>
      <c r="V182" s="93">
        <v>57.135712599999998</v>
      </c>
      <c r="W182" s="94">
        <v>103.296621</v>
      </c>
      <c r="X182" s="532"/>
      <c r="Y182" s="95"/>
      <c r="Z182" s="95"/>
      <c r="AA182" s="95"/>
      <c r="AB182" s="95"/>
      <c r="AC182" s="50"/>
      <c r="AD182" s="96"/>
      <c r="AE182" s="52"/>
      <c r="AF182" s="53">
        <v>1</v>
      </c>
      <c r="AG182" s="50"/>
      <c r="AH182" s="96"/>
      <c r="AI182" s="54"/>
      <c r="AJ182" s="53">
        <f>F182</f>
        <v>12.6</v>
      </c>
      <c r="AK182" s="408"/>
    </row>
    <row r="183" spans="1:37" x14ac:dyDescent="0.25">
      <c r="A183" s="262" t="s">
        <v>11</v>
      </c>
      <c r="B183" s="79"/>
      <c r="C183" s="80"/>
      <c r="D183" s="80"/>
      <c r="E183" s="81"/>
      <c r="F183" s="252">
        <v>6.3</v>
      </c>
      <c r="G183" s="494">
        <v>0.5</v>
      </c>
      <c r="H183" s="103"/>
      <c r="I183" s="104"/>
      <c r="J183" s="105"/>
      <c r="K183" s="105"/>
      <c r="L183" s="106"/>
      <c r="M183" s="107"/>
      <c r="N183" s="108">
        <f>J182</f>
        <v>0.5</v>
      </c>
      <c r="O183" s="109">
        <f>N183/F183*100</f>
        <v>7.9365079365079358</v>
      </c>
      <c r="P183" s="110">
        <f>IF(G182&gt;(F183*1.05),0,(F183*1.05)-G182)</f>
        <v>6.1150000000000002</v>
      </c>
      <c r="Q183" s="110">
        <f>IF(N183&gt;(F183*1.05),0,(F183*1.05)-N183)</f>
        <v>6.1150000000000002</v>
      </c>
      <c r="R183" s="111">
        <f>IF(N183&gt;(1.05*F183),0,(F183*1.05)-N183)</f>
        <v>6.1150000000000002</v>
      </c>
      <c r="S183" s="540"/>
      <c r="T183" s="533"/>
      <c r="U183" s="533"/>
      <c r="V183" s="112"/>
      <c r="W183" s="113"/>
      <c r="X183" s="533"/>
      <c r="Y183" s="95"/>
      <c r="Z183" s="95"/>
      <c r="AA183" s="95"/>
      <c r="AB183" s="95"/>
      <c r="AC183" s="50"/>
      <c r="AD183" s="96"/>
      <c r="AE183" s="52"/>
      <c r="AF183" s="53"/>
      <c r="AG183" s="50"/>
      <c r="AH183" s="96"/>
      <c r="AI183" s="54"/>
      <c r="AJ183" s="53"/>
      <c r="AK183" s="408"/>
    </row>
    <row r="184" spans="1:37" x14ac:dyDescent="0.25">
      <c r="A184" s="274" t="s">
        <v>12</v>
      </c>
      <c r="B184" s="79"/>
      <c r="C184" s="80"/>
      <c r="D184" s="80"/>
      <c r="E184" s="81"/>
      <c r="F184" s="275">
        <v>6.3</v>
      </c>
      <c r="G184" s="494">
        <v>0</v>
      </c>
      <c r="H184" s="117"/>
      <c r="I184" s="118"/>
      <c r="J184" s="119"/>
      <c r="K184" s="120"/>
      <c r="L184" s="120"/>
      <c r="M184" s="120"/>
      <c r="N184" s="121"/>
      <c r="O184" s="122"/>
      <c r="P184" s="122"/>
      <c r="Q184" s="91"/>
      <c r="R184" s="92"/>
      <c r="S184" s="541"/>
      <c r="T184" s="534"/>
      <c r="U184" s="534"/>
      <c r="V184" s="123"/>
      <c r="W184" s="124"/>
      <c r="X184" s="534"/>
      <c r="Y184" s="95"/>
      <c r="Z184" s="95"/>
      <c r="AA184" s="95"/>
      <c r="AB184" s="95"/>
      <c r="AC184" s="50"/>
      <c r="AD184" s="96"/>
      <c r="AE184" s="52"/>
      <c r="AF184" s="53"/>
      <c r="AG184" s="50"/>
      <c r="AH184" s="96"/>
      <c r="AI184" s="54"/>
      <c r="AJ184" s="53"/>
      <c r="AK184" s="408"/>
    </row>
    <row r="185" spans="1:37" s="478" customFormat="1" x14ac:dyDescent="0.2">
      <c r="A185" s="163"/>
      <c r="B185" s="164" t="s">
        <v>42</v>
      </c>
      <c r="C185" s="164" t="s">
        <v>42</v>
      </c>
      <c r="D185" s="164" t="s">
        <v>42</v>
      </c>
      <c r="E185" s="164" t="s">
        <v>42</v>
      </c>
      <c r="F185" s="165"/>
      <c r="G185" s="165"/>
      <c r="H185" s="167"/>
      <c r="I185" s="168" t="s">
        <v>42</v>
      </c>
      <c r="J185" s="166"/>
      <c r="K185" s="166"/>
      <c r="L185" s="166"/>
      <c r="M185" s="166"/>
      <c r="N185" s="166"/>
      <c r="O185" s="169"/>
      <c r="P185" s="169"/>
      <c r="Q185" s="170"/>
      <c r="R185" s="170"/>
      <c r="S185" s="171"/>
      <c r="T185" s="172"/>
      <c r="U185" s="173"/>
      <c r="V185" s="174"/>
      <c r="W185" s="175"/>
      <c r="X185" s="77"/>
      <c r="Y185" s="63"/>
      <c r="Z185" s="63"/>
      <c r="AA185" s="63"/>
      <c r="AB185" s="63"/>
      <c r="AC185" s="50"/>
      <c r="AD185" s="51"/>
      <c r="AE185" s="52"/>
      <c r="AF185" s="53"/>
      <c r="AG185" s="50"/>
      <c r="AH185" s="51"/>
      <c r="AI185" s="54"/>
      <c r="AJ185" s="53"/>
      <c r="AK185" s="408"/>
    </row>
    <row r="186" spans="1:37" s="4" customFormat="1" ht="14.25" customHeight="1" x14ac:dyDescent="0.25">
      <c r="A186" s="276" t="s">
        <v>160</v>
      </c>
      <c r="B186" s="176"/>
      <c r="C186" s="177"/>
      <c r="D186" s="177"/>
      <c r="E186" s="178" t="s">
        <v>161</v>
      </c>
      <c r="F186" s="214">
        <f>F187</f>
        <v>1.6</v>
      </c>
      <c r="G186" s="215">
        <f>G187</f>
        <v>0</v>
      </c>
      <c r="H186" s="216">
        <v>2.5000000000000001E-2</v>
      </c>
      <c r="I186" s="217">
        <v>2.5000000000000001E-2</v>
      </c>
      <c r="J186" s="218">
        <f>G186+I186</f>
        <v>2.5000000000000001E-2</v>
      </c>
      <c r="K186" s="219">
        <v>1.36</v>
      </c>
      <c r="L186" s="220">
        <v>2.0699999999999998</v>
      </c>
      <c r="M186" s="87">
        <f>K186+L186</f>
        <v>3.4299999999999997</v>
      </c>
      <c r="N186" s="89"/>
      <c r="O186" s="90"/>
      <c r="P186" s="90"/>
      <c r="Q186" s="91"/>
      <c r="R186" s="92"/>
      <c r="S186" s="532" t="s">
        <v>137</v>
      </c>
      <c r="T186" s="532" t="s">
        <v>162</v>
      </c>
      <c r="U186" s="532"/>
      <c r="V186" s="93">
        <v>56.295881000000001</v>
      </c>
      <c r="W186" s="94">
        <v>103.574352</v>
      </c>
      <c r="X186" s="532"/>
      <c r="AC186" s="268"/>
      <c r="AD186" s="269"/>
      <c r="AE186" s="270"/>
      <c r="AF186" s="271">
        <v>1</v>
      </c>
      <c r="AG186" s="268"/>
      <c r="AH186" s="269"/>
      <c r="AI186" s="272"/>
      <c r="AJ186" s="271">
        <f>F186</f>
        <v>1.6</v>
      </c>
      <c r="AK186" s="408"/>
    </row>
    <row r="187" spans="1:37" s="4" customFormat="1" ht="14.25" x14ac:dyDescent="0.25">
      <c r="A187" s="277" t="s">
        <v>13</v>
      </c>
      <c r="B187" s="79"/>
      <c r="C187" s="80"/>
      <c r="D187" s="80"/>
      <c r="E187" s="81"/>
      <c r="F187" s="233">
        <v>1.6</v>
      </c>
      <c r="G187" s="496">
        <v>0</v>
      </c>
      <c r="H187" s="103"/>
      <c r="I187" s="104"/>
      <c r="J187" s="105"/>
      <c r="K187" s="105"/>
      <c r="L187" s="106"/>
      <c r="M187" s="107"/>
      <c r="N187" s="108">
        <f>J186</f>
        <v>2.5000000000000001E-2</v>
      </c>
      <c r="O187" s="109">
        <f>N187/F187*100</f>
        <v>1.5625</v>
      </c>
      <c r="P187" s="110">
        <f>IF(G186&gt;(F187*1.05),0,(F187*1.05)-G186)</f>
        <v>1.6800000000000002</v>
      </c>
      <c r="Q187" s="110">
        <f>IF(N187&gt;(F187*1.05),0,(F187*1.05)-N187)</f>
        <v>1.6550000000000002</v>
      </c>
      <c r="R187" s="111">
        <f>IF(N187&gt;(1.05*F187),0,(F187*1.05)-N187)</f>
        <v>1.6550000000000002</v>
      </c>
      <c r="S187" s="534"/>
      <c r="T187" s="534"/>
      <c r="U187" s="533"/>
      <c r="V187" s="112"/>
      <c r="W187" s="113"/>
      <c r="X187" s="533"/>
      <c r="AC187" s="268"/>
      <c r="AD187" s="269"/>
      <c r="AE187" s="270"/>
      <c r="AF187" s="271"/>
      <c r="AG187" s="268"/>
      <c r="AH187" s="269"/>
      <c r="AI187" s="272"/>
      <c r="AJ187" s="271"/>
      <c r="AK187" s="408"/>
    </row>
    <row r="188" spans="1:37" s="478" customFormat="1" x14ac:dyDescent="0.2">
      <c r="A188" s="64"/>
      <c r="B188" s="66" t="s">
        <v>42</v>
      </c>
      <c r="C188" s="66" t="s">
        <v>42</v>
      </c>
      <c r="D188" s="66" t="s">
        <v>42</v>
      </c>
      <c r="E188" s="66" t="s">
        <v>42</v>
      </c>
      <c r="F188" s="66" t="s">
        <v>42</v>
      </c>
      <c r="G188" s="488"/>
      <c r="H188" s="68"/>
      <c r="I188" s="69" t="s">
        <v>42</v>
      </c>
      <c r="J188" s="67"/>
      <c r="K188" s="67"/>
      <c r="L188" s="67"/>
      <c r="M188" s="67"/>
      <c r="N188" s="67"/>
      <c r="O188" s="70"/>
      <c r="P188" s="70"/>
      <c r="Q188" s="71"/>
      <c r="R188" s="71"/>
      <c r="S188" s="74"/>
      <c r="T188" s="73"/>
      <c r="U188" s="74"/>
      <c r="V188" s="75"/>
      <c r="W188" s="76"/>
      <c r="X188" s="77"/>
      <c r="Y188" s="63"/>
      <c r="Z188" s="63"/>
      <c r="AA188" s="63"/>
      <c r="AB188" s="63"/>
      <c r="AC188" s="50"/>
      <c r="AD188" s="51"/>
      <c r="AE188" s="52"/>
      <c r="AF188" s="53"/>
      <c r="AG188" s="50"/>
      <c r="AH188" s="51"/>
      <c r="AI188" s="54"/>
      <c r="AJ188" s="53"/>
      <c r="AK188" s="408"/>
    </row>
    <row r="189" spans="1:37" s="4" customFormat="1" ht="14.25" customHeight="1" x14ac:dyDescent="0.25">
      <c r="A189" s="320" t="s">
        <v>163</v>
      </c>
      <c r="B189" s="79"/>
      <c r="C189" s="126" t="s">
        <v>107</v>
      </c>
      <c r="D189" s="80"/>
      <c r="E189" s="81"/>
      <c r="F189" s="214">
        <f>F190+F191</f>
        <v>80</v>
      </c>
      <c r="G189" s="215">
        <f>G190+G191</f>
        <v>26.9</v>
      </c>
      <c r="H189" s="216">
        <v>7.6000000000000012E-2</v>
      </c>
      <c r="I189" s="217">
        <v>7.6000000000000012E-2</v>
      </c>
      <c r="J189" s="218">
        <f>G189+I189</f>
        <v>26.975999999999999</v>
      </c>
      <c r="K189" s="219">
        <v>0</v>
      </c>
      <c r="L189" s="220">
        <v>50.15</v>
      </c>
      <c r="M189" s="87">
        <f>K189+L189</f>
        <v>50.15</v>
      </c>
      <c r="N189" s="89"/>
      <c r="O189" s="90"/>
      <c r="P189" s="90"/>
      <c r="Q189" s="91"/>
      <c r="R189" s="92"/>
      <c r="S189" s="539" t="s">
        <v>14</v>
      </c>
      <c r="T189" s="539" t="s">
        <v>164</v>
      </c>
      <c r="U189" s="539" t="s">
        <v>165</v>
      </c>
      <c r="V189" s="148">
        <v>57.979039999999998</v>
      </c>
      <c r="W189" s="149">
        <v>102.71682199999999</v>
      </c>
      <c r="X189" s="532"/>
      <c r="AC189" s="268"/>
      <c r="AD189" s="269">
        <v>1</v>
      </c>
      <c r="AE189" s="270"/>
      <c r="AF189" s="271"/>
      <c r="AG189" s="268"/>
      <c r="AH189" s="269">
        <f>F189</f>
        <v>80</v>
      </c>
      <c r="AI189" s="272"/>
      <c r="AJ189" s="271"/>
      <c r="AK189" s="408"/>
    </row>
    <row r="190" spans="1:37" s="4" customFormat="1" ht="14.25" x14ac:dyDescent="0.25">
      <c r="A190" s="207" t="s">
        <v>13</v>
      </c>
      <c r="B190" s="79"/>
      <c r="C190" s="80"/>
      <c r="D190" s="80"/>
      <c r="E190" s="81"/>
      <c r="F190" s="227">
        <v>40</v>
      </c>
      <c r="G190" s="494">
        <v>7.4</v>
      </c>
      <c r="H190" s="103"/>
      <c r="I190" s="104"/>
      <c r="J190" s="105"/>
      <c r="K190" s="105"/>
      <c r="L190" s="106"/>
      <c r="M190" s="107"/>
      <c r="N190" s="108">
        <f>J189</f>
        <v>26.975999999999999</v>
      </c>
      <c r="O190" s="109">
        <f>N190/F190*100</f>
        <v>67.44</v>
      </c>
      <c r="P190" s="110">
        <f>IF(G189&gt;(F190*1.05),0,(F190*1.05)-G189)</f>
        <v>15.100000000000001</v>
      </c>
      <c r="Q190" s="110">
        <f>IF(N190&gt;(F190*1.05),0,(F190*1.05)-N190)</f>
        <v>15.024000000000001</v>
      </c>
      <c r="R190" s="111">
        <f>IF(N190&gt;(1.05*F190),0,(F190*1.05)-N190)</f>
        <v>15.024000000000001</v>
      </c>
      <c r="S190" s="540"/>
      <c r="T190" s="540"/>
      <c r="U190" s="540"/>
      <c r="V190" s="153"/>
      <c r="W190" s="154"/>
      <c r="X190" s="533"/>
      <c r="AC190" s="268"/>
      <c r="AD190" s="269"/>
      <c r="AE190" s="270"/>
      <c r="AF190" s="271"/>
      <c r="AG190" s="268"/>
      <c r="AH190" s="269"/>
      <c r="AI190" s="272"/>
      <c r="AJ190" s="271"/>
      <c r="AK190" s="408"/>
    </row>
    <row r="191" spans="1:37" s="4" customFormat="1" ht="14.25" x14ac:dyDescent="0.25">
      <c r="A191" s="207" t="s">
        <v>10</v>
      </c>
      <c r="B191" s="79"/>
      <c r="C191" s="80"/>
      <c r="D191" s="80"/>
      <c r="E191" s="81"/>
      <c r="F191" s="227">
        <v>40</v>
      </c>
      <c r="G191" s="494">
        <v>19.5</v>
      </c>
      <c r="H191" s="117"/>
      <c r="I191" s="118"/>
      <c r="J191" s="119"/>
      <c r="K191" s="120"/>
      <c r="L191" s="120"/>
      <c r="M191" s="120"/>
      <c r="N191" s="121"/>
      <c r="O191" s="122"/>
      <c r="P191" s="122"/>
      <c r="Q191" s="91"/>
      <c r="R191" s="92"/>
      <c r="S191" s="540"/>
      <c r="T191" s="540"/>
      <c r="U191" s="540"/>
      <c r="V191" s="153"/>
      <c r="W191" s="154"/>
      <c r="X191" s="533"/>
      <c r="AC191" s="268"/>
      <c r="AD191" s="269"/>
      <c r="AE191" s="270"/>
      <c r="AF191" s="271"/>
      <c r="AG191" s="268"/>
      <c r="AH191" s="269"/>
      <c r="AI191" s="272"/>
      <c r="AJ191" s="271"/>
      <c r="AK191" s="408"/>
    </row>
    <row r="192" spans="1:37" s="4" customFormat="1" x14ac:dyDescent="0.2">
      <c r="A192" s="207" t="s">
        <v>60</v>
      </c>
      <c r="B192" s="79"/>
      <c r="C192" s="80"/>
      <c r="D192" s="80"/>
      <c r="E192" s="81"/>
      <c r="F192" s="227">
        <v>5.6</v>
      </c>
      <c r="G192" s="297">
        <v>0.7</v>
      </c>
      <c r="H192" s="253"/>
      <c r="I192" s="227"/>
      <c r="J192" s="228"/>
      <c r="K192" s="229"/>
      <c r="L192" s="96"/>
      <c r="M192" s="96"/>
      <c r="N192" s="228"/>
      <c r="O192" s="230"/>
      <c r="P192" s="230"/>
      <c r="Q192" s="186"/>
      <c r="R192" s="231"/>
      <c r="S192" s="483"/>
      <c r="T192" s="480"/>
      <c r="U192" s="483"/>
      <c r="V192" s="153"/>
      <c r="W192" s="154"/>
      <c r="X192" s="533"/>
      <c r="AC192" s="268"/>
      <c r="AD192" s="269"/>
      <c r="AE192" s="270"/>
      <c r="AF192" s="271"/>
      <c r="AG192" s="268"/>
      <c r="AH192" s="269">
        <f>F192+F193</f>
        <v>11.899999999999999</v>
      </c>
      <c r="AI192" s="272"/>
      <c r="AJ192" s="271"/>
      <c r="AK192" s="408"/>
    </row>
    <row r="193" spans="1:37" s="4" customFormat="1" x14ac:dyDescent="0.2">
      <c r="A193" s="207" t="s">
        <v>84</v>
      </c>
      <c r="B193" s="79"/>
      <c r="C193" s="80"/>
      <c r="D193" s="80"/>
      <c r="E193" s="81"/>
      <c r="F193" s="227">
        <v>6.3</v>
      </c>
      <c r="G193" s="297">
        <v>1.3</v>
      </c>
      <c r="H193" s="253"/>
      <c r="I193" s="227"/>
      <c r="J193" s="228"/>
      <c r="K193" s="229"/>
      <c r="L193" s="96"/>
      <c r="M193" s="96"/>
      <c r="N193" s="228"/>
      <c r="O193" s="230"/>
      <c r="P193" s="230"/>
      <c r="Q193" s="186"/>
      <c r="R193" s="231"/>
      <c r="S193" s="484"/>
      <c r="T193" s="481"/>
      <c r="U193" s="484"/>
      <c r="V193" s="160"/>
      <c r="W193" s="161"/>
      <c r="X193" s="534"/>
      <c r="AC193" s="268"/>
      <c r="AD193" s="269"/>
      <c r="AE193" s="270"/>
      <c r="AF193" s="271"/>
      <c r="AG193" s="268"/>
      <c r="AH193" s="269"/>
      <c r="AI193" s="272"/>
      <c r="AJ193" s="271"/>
      <c r="AK193" s="408"/>
    </row>
    <row r="194" spans="1:37" s="478" customFormat="1" x14ac:dyDescent="0.2">
      <c r="A194" s="64"/>
      <c r="B194" s="66" t="s">
        <v>42</v>
      </c>
      <c r="C194" s="66" t="s">
        <v>42</v>
      </c>
      <c r="D194" s="66" t="s">
        <v>42</v>
      </c>
      <c r="E194" s="66" t="s">
        <v>42</v>
      </c>
      <c r="F194" s="66" t="s">
        <v>42</v>
      </c>
      <c r="G194" s="488"/>
      <c r="H194" s="68"/>
      <c r="I194" s="69" t="s">
        <v>42</v>
      </c>
      <c r="J194" s="67"/>
      <c r="K194" s="67"/>
      <c r="L194" s="67"/>
      <c r="M194" s="67"/>
      <c r="N194" s="67"/>
      <c r="O194" s="70"/>
      <c r="P194" s="70"/>
      <c r="Q194" s="71"/>
      <c r="R194" s="71"/>
      <c r="S194" s="74"/>
      <c r="T194" s="73"/>
      <c r="U194" s="74"/>
      <c r="V194" s="75"/>
      <c r="W194" s="76"/>
      <c r="X194" s="77"/>
      <c r="Y194" s="63"/>
      <c r="Z194" s="63"/>
      <c r="AA194" s="63"/>
      <c r="AB194" s="63"/>
      <c r="AC194" s="50"/>
      <c r="AD194" s="51"/>
      <c r="AE194" s="52"/>
      <c r="AF194" s="53"/>
      <c r="AG194" s="50"/>
      <c r="AH194" s="51"/>
      <c r="AI194" s="54"/>
      <c r="AJ194" s="53"/>
      <c r="AK194" s="408"/>
    </row>
    <row r="195" spans="1:37" s="4" customFormat="1" ht="14.25" customHeight="1" x14ac:dyDescent="0.25">
      <c r="A195" s="320" t="s">
        <v>166</v>
      </c>
      <c r="B195" s="79"/>
      <c r="C195" s="126" t="s">
        <v>104</v>
      </c>
      <c r="D195" s="80"/>
      <c r="E195" s="81"/>
      <c r="F195" s="279">
        <f>F196+F197+F198+F199</f>
        <v>252</v>
      </c>
      <c r="G195" s="497">
        <f>G196+G197+G198+G199</f>
        <v>10.100000000000001</v>
      </c>
      <c r="H195" s="218">
        <v>0.3030000000000001</v>
      </c>
      <c r="I195" s="218">
        <v>0.3030000000000001</v>
      </c>
      <c r="J195" s="218">
        <f>G195+I195</f>
        <v>10.403000000000002</v>
      </c>
      <c r="K195" s="219">
        <v>0</v>
      </c>
      <c r="L195" s="220">
        <v>0</v>
      </c>
      <c r="M195" s="87">
        <f>K195+L195</f>
        <v>0</v>
      </c>
      <c r="N195" s="89"/>
      <c r="O195" s="280"/>
      <c r="P195" s="280"/>
      <c r="Q195" s="2"/>
      <c r="R195" s="27"/>
      <c r="S195" s="539" t="s">
        <v>14</v>
      </c>
      <c r="T195" s="532" t="s">
        <v>164</v>
      </c>
      <c r="U195" s="539" t="s">
        <v>167</v>
      </c>
      <c r="V195" s="281">
        <v>57.995942999999997</v>
      </c>
      <c r="W195" s="281">
        <v>102.661387</v>
      </c>
      <c r="X195" s="282"/>
      <c r="AC195" s="268"/>
      <c r="AD195" s="269">
        <v>1</v>
      </c>
      <c r="AE195" s="270"/>
      <c r="AF195" s="271"/>
      <c r="AG195" s="268"/>
      <c r="AH195" s="269">
        <f>F195</f>
        <v>252</v>
      </c>
      <c r="AI195" s="272"/>
      <c r="AJ195" s="271"/>
      <c r="AK195" s="408"/>
    </row>
    <row r="196" spans="1:37" s="4" customFormat="1" ht="14.25" x14ac:dyDescent="0.2">
      <c r="A196" s="207" t="s">
        <v>13</v>
      </c>
      <c r="B196" s="79"/>
      <c r="C196" s="80"/>
      <c r="D196" s="80"/>
      <c r="E196" s="81"/>
      <c r="F196" s="227">
        <v>63</v>
      </c>
      <c r="G196" s="297">
        <v>5.4</v>
      </c>
      <c r="H196" s="105"/>
      <c r="I196" s="105"/>
      <c r="J196" s="105"/>
      <c r="K196" s="105"/>
      <c r="L196" s="106"/>
      <c r="M196" s="107"/>
      <c r="N196" s="150">
        <f>J195</f>
        <v>10.403000000000002</v>
      </c>
      <c r="O196" s="151">
        <f>N196/(F196+F197)*100</f>
        <v>8.2563492063492081</v>
      </c>
      <c r="P196" s="152">
        <f>(F196*$AA$5/100)-G195</f>
        <v>-10.100000000000001</v>
      </c>
      <c r="Q196" s="186">
        <f>IF(O196&gt;$AA$5,0,(F196*$AA$5/100)-N196)</f>
        <v>0</v>
      </c>
      <c r="R196" s="231">
        <f>IF(O196&gt;$AA$5,0,(F196*$AA$5/100)-N196)</f>
        <v>0</v>
      </c>
      <c r="S196" s="540"/>
      <c r="T196" s="533"/>
      <c r="U196" s="540"/>
      <c r="V196" s="283"/>
      <c r="W196" s="283"/>
      <c r="X196" s="477" t="s">
        <v>168</v>
      </c>
      <c r="AC196" s="268"/>
      <c r="AD196" s="269"/>
      <c r="AE196" s="270"/>
      <c r="AF196" s="271"/>
      <c r="AG196" s="268"/>
      <c r="AH196" s="269"/>
      <c r="AI196" s="272"/>
      <c r="AJ196" s="271"/>
      <c r="AK196" s="408"/>
    </row>
    <row r="197" spans="1:37" s="4" customFormat="1" ht="14.25" x14ac:dyDescent="0.2">
      <c r="A197" s="207" t="s">
        <v>10</v>
      </c>
      <c r="B197" s="79"/>
      <c r="C197" s="80"/>
      <c r="D197" s="80"/>
      <c r="E197" s="81"/>
      <c r="F197" s="227">
        <v>63</v>
      </c>
      <c r="G197" s="130">
        <v>0</v>
      </c>
      <c r="H197" s="157"/>
      <c r="I197" s="157"/>
      <c r="J197" s="157"/>
      <c r="K197" s="6"/>
      <c r="L197" s="6"/>
      <c r="M197" s="158"/>
      <c r="N197" s="150">
        <f>J195</f>
        <v>10.403000000000002</v>
      </c>
      <c r="O197" s="151">
        <f>N197/(F196+F198+F197)*100</f>
        <v>5.5042328042328048</v>
      </c>
      <c r="P197" s="152">
        <f>(F197*$AA$5/100)-G196</f>
        <v>-5.4</v>
      </c>
      <c r="Q197" s="186">
        <f>IF(O197&gt;$AA$5,0,(F197*$AA$5/100)-N197)</f>
        <v>0</v>
      </c>
      <c r="R197" s="231">
        <f>IF(O197&gt;$AA$5,0,(F197*$AA$5/100)-N197)</f>
        <v>0</v>
      </c>
      <c r="S197" s="540"/>
      <c r="T197" s="533"/>
      <c r="U197" s="540"/>
      <c r="V197" s="283"/>
      <c r="W197" s="283"/>
      <c r="X197" s="477" t="s">
        <v>169</v>
      </c>
      <c r="AC197" s="268"/>
      <c r="AD197" s="269"/>
      <c r="AE197" s="270"/>
      <c r="AF197" s="271"/>
      <c r="AG197" s="268"/>
      <c r="AH197" s="269"/>
      <c r="AI197" s="272"/>
      <c r="AJ197" s="271"/>
      <c r="AK197" s="408"/>
    </row>
    <row r="198" spans="1:37" s="4" customFormat="1" ht="14.25" x14ac:dyDescent="0.2">
      <c r="A198" s="207" t="s">
        <v>60</v>
      </c>
      <c r="B198" s="79"/>
      <c r="C198" s="80"/>
      <c r="D198" s="80"/>
      <c r="E198" s="81"/>
      <c r="F198" s="227">
        <v>63</v>
      </c>
      <c r="G198" s="130">
        <v>0</v>
      </c>
      <c r="H198" s="157"/>
      <c r="I198" s="157"/>
      <c r="J198" s="157"/>
      <c r="K198" s="6"/>
      <c r="L198" s="6"/>
      <c r="M198" s="6"/>
      <c r="N198" s="105"/>
      <c r="O198" s="284"/>
      <c r="P198" s="284"/>
      <c r="Q198" s="285"/>
      <c r="R198" s="286"/>
      <c r="S198" s="483"/>
      <c r="T198" s="287"/>
      <c r="U198" s="288"/>
      <c r="V198" s="283"/>
      <c r="W198" s="283"/>
      <c r="X198" s="282"/>
      <c r="AC198" s="268"/>
      <c r="AD198" s="269"/>
      <c r="AE198" s="270"/>
      <c r="AF198" s="271"/>
      <c r="AG198" s="268"/>
      <c r="AH198" s="269"/>
      <c r="AI198" s="272"/>
      <c r="AJ198" s="271"/>
      <c r="AK198" s="408"/>
    </row>
    <row r="199" spans="1:37" s="4" customFormat="1" ht="14.25" x14ac:dyDescent="0.2">
      <c r="A199" s="207" t="s">
        <v>84</v>
      </c>
      <c r="B199" s="79"/>
      <c r="C199" s="80"/>
      <c r="D199" s="80"/>
      <c r="E199" s="81"/>
      <c r="F199" s="227">
        <v>63</v>
      </c>
      <c r="G199" s="297">
        <v>4.7</v>
      </c>
      <c r="H199" s="119"/>
      <c r="I199" s="119"/>
      <c r="J199" s="119"/>
      <c r="K199" s="120"/>
      <c r="L199" s="120"/>
      <c r="M199" s="120"/>
      <c r="N199" s="119"/>
      <c r="O199" s="22"/>
      <c r="P199" s="22"/>
      <c r="Q199" s="289"/>
      <c r="R199" s="290"/>
      <c r="S199" s="484"/>
      <c r="T199" s="291"/>
      <c r="U199" s="292"/>
      <c r="V199" s="293"/>
      <c r="W199" s="293"/>
      <c r="X199" s="282"/>
      <c r="AC199" s="268"/>
      <c r="AD199" s="269"/>
      <c r="AE199" s="270"/>
      <c r="AF199" s="271"/>
      <c r="AG199" s="268"/>
      <c r="AH199" s="269"/>
      <c r="AI199" s="272"/>
      <c r="AJ199" s="271"/>
      <c r="AK199" s="408"/>
    </row>
    <row r="200" spans="1:37" s="478" customFormat="1" x14ac:dyDescent="0.2">
      <c r="A200" s="64" t="s">
        <v>43</v>
      </c>
      <c r="B200" s="66" t="s">
        <v>42</v>
      </c>
      <c r="C200" s="66" t="s">
        <v>42</v>
      </c>
      <c r="D200" s="66" t="s">
        <v>42</v>
      </c>
      <c r="E200" s="66" t="s">
        <v>42</v>
      </c>
      <c r="F200" s="66" t="s">
        <v>42</v>
      </c>
      <c r="G200" s="488"/>
      <c r="H200" s="68"/>
      <c r="I200" s="69" t="s">
        <v>42</v>
      </c>
      <c r="J200" s="67"/>
      <c r="K200" s="67"/>
      <c r="L200" s="67"/>
      <c r="M200" s="67"/>
      <c r="N200" s="67"/>
      <c r="O200" s="70"/>
      <c r="P200" s="70"/>
      <c r="Q200" s="71"/>
      <c r="R200" s="71"/>
      <c r="S200" s="74"/>
      <c r="T200" s="73"/>
      <c r="U200" s="74"/>
      <c r="V200" s="75"/>
      <c r="W200" s="76"/>
      <c r="X200" s="77"/>
      <c r="Y200" s="63"/>
      <c r="Z200" s="63"/>
      <c r="AA200" s="63"/>
      <c r="AB200" s="63"/>
      <c r="AC200" s="50"/>
      <c r="AD200" s="51"/>
      <c r="AE200" s="52"/>
      <c r="AF200" s="53"/>
      <c r="AG200" s="50"/>
      <c r="AH200" s="51"/>
      <c r="AI200" s="54"/>
      <c r="AJ200" s="53"/>
      <c r="AK200" s="408"/>
    </row>
    <row r="201" spans="1:37" s="4" customFormat="1" ht="14.25" customHeight="1" x14ac:dyDescent="0.25">
      <c r="A201" s="244" t="s">
        <v>170</v>
      </c>
      <c r="B201" s="79"/>
      <c r="C201" s="126" t="s">
        <v>51</v>
      </c>
      <c r="D201" s="80"/>
      <c r="E201" s="81"/>
      <c r="F201" s="214">
        <f>F202+F203</f>
        <v>400</v>
      </c>
      <c r="G201" s="215">
        <f>G202+G203</f>
        <v>94.2</v>
      </c>
      <c r="H201" s="216">
        <v>0.06</v>
      </c>
      <c r="I201" s="217">
        <v>4.260250000000001</v>
      </c>
      <c r="J201" s="218">
        <f>G201+I201</f>
        <v>98.460250000000002</v>
      </c>
      <c r="K201" s="219">
        <v>1.458</v>
      </c>
      <c r="L201" s="220">
        <v>7.649</v>
      </c>
      <c r="M201" s="87">
        <f>K201+L201</f>
        <v>9.1069999999999993</v>
      </c>
      <c r="N201" s="89"/>
      <c r="O201" s="90"/>
      <c r="P201" s="90"/>
      <c r="Q201" s="91"/>
      <c r="R201" s="92"/>
      <c r="S201" s="539" t="s">
        <v>14</v>
      </c>
      <c r="T201" s="532" t="s">
        <v>164</v>
      </c>
      <c r="U201" s="539" t="s">
        <v>165</v>
      </c>
      <c r="V201" s="281">
        <v>57.977640600000001</v>
      </c>
      <c r="W201" s="281">
        <v>102.7639461</v>
      </c>
      <c r="X201" s="282"/>
      <c r="AC201" s="268"/>
      <c r="AD201" s="269">
        <v>1</v>
      </c>
      <c r="AE201" s="270"/>
      <c r="AF201" s="271"/>
      <c r="AG201" s="268"/>
      <c r="AH201" s="269">
        <f>F201</f>
        <v>400</v>
      </c>
      <c r="AI201" s="272"/>
      <c r="AJ201" s="271"/>
      <c r="AK201" s="408"/>
    </row>
    <row r="202" spans="1:37" s="4" customFormat="1" ht="14.25" x14ac:dyDescent="0.25">
      <c r="A202" s="294" t="s">
        <v>13</v>
      </c>
      <c r="B202" s="79"/>
      <c r="C202" s="80"/>
      <c r="D202" s="80"/>
      <c r="E202" s="81"/>
      <c r="F202" s="227">
        <v>200</v>
      </c>
      <c r="G202" s="498">
        <v>46.6</v>
      </c>
      <c r="H202" s="103"/>
      <c r="I202" s="104"/>
      <c r="J202" s="105"/>
      <c r="K202" s="105"/>
      <c r="L202" s="106"/>
      <c r="M202" s="107"/>
      <c r="N202" s="108">
        <f>J201</f>
        <v>98.460250000000002</v>
      </c>
      <c r="O202" s="109">
        <f>N202/F202*100</f>
        <v>49.230125000000001</v>
      </c>
      <c r="P202" s="110">
        <f>IF(G201&gt;(F202*1.05),0,(F202*1.05)-G201)</f>
        <v>115.8</v>
      </c>
      <c r="Q202" s="110">
        <f>IF(N202&gt;(F202*1.05),0,(F202*1.05)-N202)</f>
        <v>111.53975</v>
      </c>
      <c r="R202" s="111">
        <f>IF(N202&gt;(1.05*F202),0,(F202*1.05)-N202)</f>
        <v>111.53975</v>
      </c>
      <c r="S202" s="540"/>
      <c r="T202" s="533"/>
      <c r="U202" s="540"/>
      <c r="V202" s="283"/>
      <c r="W202" s="283"/>
      <c r="X202" s="477" t="s">
        <v>168</v>
      </c>
      <c r="AC202" s="268"/>
      <c r="AD202" s="269"/>
      <c r="AE202" s="270"/>
      <c r="AF202" s="271"/>
      <c r="AG202" s="268"/>
      <c r="AH202" s="269"/>
      <c r="AI202" s="272"/>
      <c r="AJ202" s="271"/>
      <c r="AK202" s="408"/>
    </row>
    <row r="203" spans="1:37" s="4" customFormat="1" ht="14.25" x14ac:dyDescent="0.25">
      <c r="A203" s="294" t="s">
        <v>10</v>
      </c>
      <c r="B203" s="79"/>
      <c r="C203" s="80"/>
      <c r="D203" s="80"/>
      <c r="E203" s="81"/>
      <c r="F203" s="227">
        <v>200</v>
      </c>
      <c r="G203" s="498">
        <v>47.6</v>
      </c>
      <c r="H203" s="117"/>
      <c r="I203" s="118"/>
      <c r="J203" s="119"/>
      <c r="K203" s="120"/>
      <c r="L203" s="120"/>
      <c r="M203" s="120"/>
      <c r="N203" s="121"/>
      <c r="O203" s="122"/>
      <c r="P203" s="122"/>
      <c r="Q203" s="91"/>
      <c r="R203" s="92"/>
      <c r="S203" s="540"/>
      <c r="T203" s="533"/>
      <c r="U203" s="540"/>
      <c r="V203" s="283"/>
      <c r="W203" s="283"/>
      <c r="X203" s="477" t="s">
        <v>169</v>
      </c>
      <c r="AC203" s="268"/>
      <c r="AD203" s="269"/>
      <c r="AE203" s="270"/>
      <c r="AF203" s="271"/>
      <c r="AG203" s="268"/>
      <c r="AH203" s="269"/>
      <c r="AI203" s="272"/>
      <c r="AJ203" s="271"/>
      <c r="AK203" s="408"/>
    </row>
    <row r="204" spans="1:37" s="478" customFormat="1" x14ac:dyDescent="0.2">
      <c r="A204" s="132" t="s">
        <v>54</v>
      </c>
      <c r="B204" s="133" t="s">
        <v>42</v>
      </c>
      <c r="C204" s="133" t="s">
        <v>42</v>
      </c>
      <c r="D204" s="133" t="s">
        <v>42</v>
      </c>
      <c r="E204" s="133" t="s">
        <v>42</v>
      </c>
      <c r="F204" s="134"/>
      <c r="G204" s="134"/>
      <c r="H204" s="265" t="s">
        <v>171</v>
      </c>
      <c r="I204" s="137" t="s">
        <v>42</v>
      </c>
      <c r="J204" s="135"/>
      <c r="K204" s="135"/>
      <c r="L204" s="135"/>
      <c r="M204" s="135"/>
      <c r="N204" s="135"/>
      <c r="O204" s="138"/>
      <c r="P204" s="138"/>
      <c r="Q204" s="139"/>
      <c r="R204" s="139"/>
      <c r="S204" s="140"/>
      <c r="T204" s="141"/>
      <c r="U204" s="140"/>
      <c r="V204" s="142"/>
      <c r="W204" s="143"/>
      <c r="X204" s="77"/>
      <c r="Y204" s="63"/>
      <c r="Z204" s="63"/>
      <c r="AA204" s="63"/>
      <c r="AB204" s="63"/>
      <c r="AC204" s="50"/>
      <c r="AD204" s="51"/>
      <c r="AE204" s="52"/>
      <c r="AF204" s="53"/>
      <c r="AG204" s="50"/>
      <c r="AH204" s="51"/>
      <c r="AI204" s="54"/>
      <c r="AJ204" s="53"/>
      <c r="AK204" s="408"/>
    </row>
    <row r="205" spans="1:37" s="4" customFormat="1" ht="14.25" customHeight="1" x14ac:dyDescent="0.25">
      <c r="A205" s="207" t="s">
        <v>172</v>
      </c>
      <c r="B205" s="146"/>
      <c r="C205" s="126"/>
      <c r="D205" s="126" t="s">
        <v>59</v>
      </c>
      <c r="E205" s="147"/>
      <c r="F205" s="127">
        <f>F206+F207</f>
        <v>50</v>
      </c>
      <c r="G205" s="83">
        <f>G206+G207</f>
        <v>12.8</v>
      </c>
      <c r="H205" s="84">
        <v>1.0240000000000002</v>
      </c>
      <c r="I205" s="85">
        <v>1.0240000000000002</v>
      </c>
      <c r="J205" s="86">
        <f>G205+I205</f>
        <v>13.824000000000002</v>
      </c>
      <c r="K205" s="87">
        <v>25.023</v>
      </c>
      <c r="L205" s="88">
        <v>1.05</v>
      </c>
      <c r="M205" s="87">
        <f>K205+L205</f>
        <v>26.073</v>
      </c>
      <c r="N205" s="89"/>
      <c r="O205" s="90"/>
      <c r="P205" s="90"/>
      <c r="Q205" s="91"/>
      <c r="R205" s="92"/>
      <c r="S205" s="542" t="s">
        <v>14</v>
      </c>
      <c r="T205" s="542" t="s">
        <v>164</v>
      </c>
      <c r="U205" s="542" t="s">
        <v>165</v>
      </c>
      <c r="V205" s="93">
        <v>57.924512</v>
      </c>
      <c r="W205" s="94">
        <v>102.734607</v>
      </c>
      <c r="X205" s="532"/>
      <c r="AC205" s="268"/>
      <c r="AD205" s="269"/>
      <c r="AE205" s="270">
        <v>1</v>
      </c>
      <c r="AF205" s="271"/>
      <c r="AG205" s="268"/>
      <c r="AH205" s="269"/>
      <c r="AI205" s="272">
        <f>F205</f>
        <v>50</v>
      </c>
      <c r="AJ205" s="271"/>
      <c r="AK205" s="408"/>
    </row>
    <row r="206" spans="1:37" s="4" customFormat="1" ht="14.25" x14ac:dyDescent="0.25">
      <c r="A206" s="207" t="s">
        <v>13</v>
      </c>
      <c r="B206" s="79"/>
      <c r="C206" s="80"/>
      <c r="D206" s="80"/>
      <c r="E206" s="81"/>
      <c r="F206" s="227">
        <v>25</v>
      </c>
      <c r="G206" s="493">
        <v>6.9</v>
      </c>
      <c r="H206" s="103"/>
      <c r="I206" s="104"/>
      <c r="J206" s="105"/>
      <c r="K206" s="105"/>
      <c r="L206" s="106"/>
      <c r="M206" s="107"/>
      <c r="N206" s="108">
        <f>J205</f>
        <v>13.824000000000002</v>
      </c>
      <c r="O206" s="109">
        <f>N206/F206*100</f>
        <v>55.296000000000014</v>
      </c>
      <c r="P206" s="110">
        <f>IF(G205&gt;(F206*1.05),0,(F206*1.05)-G205)</f>
        <v>13.45</v>
      </c>
      <c r="Q206" s="110">
        <f>IF(N206&gt;(F206*1.05),0,(F206*1.05)-N206)</f>
        <v>12.425999999999998</v>
      </c>
      <c r="R206" s="111">
        <f>IF(N206&gt;(1.05*F206),0,(F206*1.05)-N206)</f>
        <v>12.425999999999998</v>
      </c>
      <c r="S206" s="542"/>
      <c r="T206" s="542"/>
      <c r="U206" s="542"/>
      <c r="V206" s="112"/>
      <c r="W206" s="113"/>
      <c r="X206" s="533"/>
      <c r="AC206" s="268"/>
      <c r="AD206" s="269"/>
      <c r="AE206" s="270"/>
      <c r="AF206" s="271"/>
      <c r="AG206" s="268"/>
      <c r="AH206" s="269"/>
      <c r="AI206" s="272"/>
      <c r="AJ206" s="271"/>
      <c r="AK206" s="408"/>
    </row>
    <row r="207" spans="1:37" s="4" customFormat="1" ht="14.25" x14ac:dyDescent="0.25">
      <c r="A207" s="207" t="s">
        <v>10</v>
      </c>
      <c r="B207" s="79"/>
      <c r="C207" s="80"/>
      <c r="D207" s="80"/>
      <c r="E207" s="81"/>
      <c r="F207" s="227">
        <v>25</v>
      </c>
      <c r="G207" s="493">
        <v>5.9</v>
      </c>
      <c r="H207" s="117"/>
      <c r="I207" s="118"/>
      <c r="J207" s="119"/>
      <c r="K207" s="120"/>
      <c r="L207" s="120"/>
      <c r="M207" s="120"/>
      <c r="N207" s="121"/>
      <c r="O207" s="122"/>
      <c r="P207" s="122"/>
      <c r="Q207" s="91"/>
      <c r="R207" s="92"/>
      <c r="S207" s="542"/>
      <c r="T207" s="542"/>
      <c r="U207" s="542"/>
      <c r="V207" s="123"/>
      <c r="W207" s="124"/>
      <c r="X207" s="534"/>
      <c r="AC207" s="268"/>
      <c r="AD207" s="269"/>
      <c r="AE207" s="270"/>
      <c r="AF207" s="271"/>
      <c r="AG207" s="268"/>
      <c r="AH207" s="269"/>
      <c r="AI207" s="272"/>
      <c r="AJ207" s="271"/>
      <c r="AK207" s="408"/>
    </row>
    <row r="208" spans="1:37" s="478" customFormat="1" x14ac:dyDescent="0.2">
      <c r="A208" s="132" t="s">
        <v>54</v>
      </c>
      <c r="B208" s="133" t="s">
        <v>42</v>
      </c>
      <c r="C208" s="133" t="s">
        <v>42</v>
      </c>
      <c r="D208" s="133" t="s">
        <v>42</v>
      </c>
      <c r="E208" s="133" t="s">
        <v>42</v>
      </c>
      <c r="F208" s="134"/>
      <c r="G208" s="134"/>
      <c r="H208" s="265" t="s">
        <v>171</v>
      </c>
      <c r="I208" s="137" t="s">
        <v>42</v>
      </c>
      <c r="J208" s="135"/>
      <c r="K208" s="135"/>
      <c r="L208" s="135"/>
      <c r="M208" s="135"/>
      <c r="N208" s="135"/>
      <c r="O208" s="138"/>
      <c r="P208" s="138"/>
      <c r="Q208" s="139"/>
      <c r="R208" s="139"/>
      <c r="S208" s="140"/>
      <c r="T208" s="141"/>
      <c r="U208" s="140"/>
      <c r="V208" s="142"/>
      <c r="W208" s="143"/>
      <c r="X208" s="77"/>
      <c r="Y208" s="63"/>
      <c r="Z208" s="63"/>
      <c r="AA208" s="63"/>
      <c r="AB208" s="63"/>
      <c r="AC208" s="50"/>
      <c r="AD208" s="51"/>
      <c r="AE208" s="52"/>
      <c r="AF208" s="53"/>
      <c r="AG208" s="50"/>
      <c r="AH208" s="51"/>
      <c r="AI208" s="54"/>
      <c r="AJ208" s="53"/>
      <c r="AK208" s="408"/>
    </row>
    <row r="209" spans="1:37" s="4" customFormat="1" ht="14.25" customHeight="1" x14ac:dyDescent="0.25">
      <c r="A209" s="207" t="s">
        <v>173</v>
      </c>
      <c r="B209" s="146"/>
      <c r="C209" s="126"/>
      <c r="D209" s="126" t="s">
        <v>59</v>
      </c>
      <c r="E209" s="147"/>
      <c r="F209" s="127">
        <f>F210+F211</f>
        <v>50</v>
      </c>
      <c r="G209" s="83">
        <f>G210+G211</f>
        <v>20.3</v>
      </c>
      <c r="H209" s="84">
        <v>1.06325</v>
      </c>
      <c r="I209" s="85">
        <v>1.06325</v>
      </c>
      <c r="J209" s="86">
        <f>G209+I209</f>
        <v>21.363250000000001</v>
      </c>
      <c r="K209" s="87">
        <v>55.29</v>
      </c>
      <c r="L209" s="88">
        <v>4.9050000000000002</v>
      </c>
      <c r="M209" s="87">
        <f>K209+L209</f>
        <v>60.195</v>
      </c>
      <c r="N209" s="89"/>
      <c r="O209" s="90"/>
      <c r="P209" s="90"/>
      <c r="Q209" s="91"/>
      <c r="R209" s="92"/>
      <c r="S209" s="542" t="s">
        <v>14</v>
      </c>
      <c r="T209" s="542" t="s">
        <v>164</v>
      </c>
      <c r="U209" s="542" t="s">
        <v>165</v>
      </c>
      <c r="V209" s="93">
        <v>57.949004000000002</v>
      </c>
      <c r="W209" s="94">
        <v>102.748255</v>
      </c>
      <c r="X209" s="532"/>
      <c r="AC209" s="268"/>
      <c r="AD209" s="269"/>
      <c r="AE209" s="270">
        <v>1</v>
      </c>
      <c r="AF209" s="271"/>
      <c r="AG209" s="268"/>
      <c r="AH209" s="269"/>
      <c r="AI209" s="272">
        <f>F209</f>
        <v>50</v>
      </c>
      <c r="AJ209" s="271"/>
      <c r="AK209" s="408"/>
    </row>
    <row r="210" spans="1:37" s="4" customFormat="1" ht="14.25" x14ac:dyDescent="0.25">
      <c r="A210" s="207" t="s">
        <v>13</v>
      </c>
      <c r="B210" s="79"/>
      <c r="C210" s="80"/>
      <c r="D210" s="80"/>
      <c r="E210" s="81"/>
      <c r="F210" s="227">
        <v>25</v>
      </c>
      <c r="G210" s="493">
        <v>11.9</v>
      </c>
      <c r="H210" s="103"/>
      <c r="I210" s="104"/>
      <c r="J210" s="105"/>
      <c r="K210" s="105"/>
      <c r="L210" s="106"/>
      <c r="M210" s="107"/>
      <c r="N210" s="108">
        <f>J209</f>
        <v>21.363250000000001</v>
      </c>
      <c r="O210" s="109">
        <f>N210/F210*100</f>
        <v>85.453000000000003</v>
      </c>
      <c r="P210" s="110">
        <f>IF(G209&gt;(F210*1.05),0,(F210*1.05)-G209)</f>
        <v>5.9499999999999993</v>
      </c>
      <c r="Q210" s="110">
        <f>IF(N210&gt;(F210*1.05),0,(F210*1.05)-N210)</f>
        <v>4.8867499999999993</v>
      </c>
      <c r="R210" s="111">
        <f>IF(N210&gt;(1.05*F210),0,(F210*1.05)-N210)</f>
        <v>4.8867499999999993</v>
      </c>
      <c r="S210" s="542"/>
      <c r="T210" s="542"/>
      <c r="U210" s="542"/>
      <c r="V210" s="112"/>
      <c r="W210" s="113"/>
      <c r="X210" s="533"/>
      <c r="AC210" s="268"/>
      <c r="AD210" s="269"/>
      <c r="AE210" s="270"/>
      <c r="AF210" s="271"/>
      <c r="AG210" s="268"/>
      <c r="AH210" s="269"/>
      <c r="AI210" s="272"/>
      <c r="AJ210" s="271"/>
      <c r="AK210" s="408"/>
    </row>
    <row r="211" spans="1:37" s="4" customFormat="1" ht="14.25" x14ac:dyDescent="0.25">
      <c r="A211" s="207" t="s">
        <v>10</v>
      </c>
      <c r="B211" s="79"/>
      <c r="C211" s="80"/>
      <c r="D211" s="80"/>
      <c r="E211" s="81"/>
      <c r="F211" s="227">
        <v>25</v>
      </c>
      <c r="G211" s="493">
        <v>8.4</v>
      </c>
      <c r="H211" s="117"/>
      <c r="I211" s="118"/>
      <c r="J211" s="119"/>
      <c r="K211" s="120"/>
      <c r="L211" s="120"/>
      <c r="M211" s="120"/>
      <c r="N211" s="121"/>
      <c r="O211" s="122"/>
      <c r="P211" s="122"/>
      <c r="Q211" s="91"/>
      <c r="R211" s="92"/>
      <c r="S211" s="542"/>
      <c r="T211" s="542"/>
      <c r="U211" s="542"/>
      <c r="V211" s="123"/>
      <c r="W211" s="124"/>
      <c r="X211" s="534"/>
      <c r="AC211" s="268"/>
      <c r="AD211" s="269"/>
      <c r="AE211" s="270"/>
      <c r="AF211" s="271"/>
      <c r="AG211" s="268"/>
      <c r="AH211" s="269"/>
      <c r="AI211" s="272"/>
      <c r="AJ211" s="271"/>
      <c r="AK211" s="408"/>
    </row>
    <row r="212" spans="1:37" s="478" customFormat="1" x14ac:dyDescent="0.2">
      <c r="A212" s="132" t="s">
        <v>61</v>
      </c>
      <c r="B212" s="133" t="s">
        <v>42</v>
      </c>
      <c r="C212" s="133" t="s">
        <v>42</v>
      </c>
      <c r="D212" s="133" t="s">
        <v>42</v>
      </c>
      <c r="E212" s="133" t="s">
        <v>42</v>
      </c>
      <c r="F212" s="134"/>
      <c r="G212" s="134"/>
      <c r="H212" s="265" t="s">
        <v>171</v>
      </c>
      <c r="I212" s="137" t="s">
        <v>42</v>
      </c>
      <c r="J212" s="135"/>
      <c r="K212" s="135"/>
      <c r="L212" s="135"/>
      <c r="M212" s="135"/>
      <c r="N212" s="135"/>
      <c r="O212" s="138"/>
      <c r="P212" s="138"/>
      <c r="Q212" s="139"/>
      <c r="R212" s="139"/>
      <c r="S212" s="140"/>
      <c r="T212" s="141"/>
      <c r="U212" s="140"/>
      <c r="V212" s="142"/>
      <c r="W212" s="143"/>
      <c r="X212" s="77"/>
      <c r="Y212" s="63"/>
      <c r="Z212" s="63"/>
      <c r="AA212" s="63"/>
      <c r="AB212" s="63"/>
      <c r="AC212" s="50"/>
      <c r="AD212" s="51"/>
      <c r="AE212" s="52"/>
      <c r="AF212" s="53"/>
      <c r="AG212" s="50"/>
      <c r="AH212" s="51"/>
      <c r="AI212" s="54"/>
      <c r="AJ212" s="53"/>
      <c r="AK212" s="408"/>
    </row>
    <row r="213" spans="1:37" s="4" customFormat="1" ht="14.25" customHeight="1" x14ac:dyDescent="0.25">
      <c r="A213" s="295" t="s">
        <v>174</v>
      </c>
      <c r="B213" s="146"/>
      <c r="C213" s="126"/>
      <c r="D213" s="126" t="s">
        <v>5</v>
      </c>
      <c r="E213" s="147"/>
      <c r="F213" s="214">
        <f>F214+F215</f>
        <v>32</v>
      </c>
      <c r="G213" s="215">
        <f>G214+G215</f>
        <v>11.2</v>
      </c>
      <c r="H213" s="216">
        <v>1.8220000000000003</v>
      </c>
      <c r="I213" s="217">
        <v>2.1130000000000004</v>
      </c>
      <c r="J213" s="218">
        <f>G213+I213</f>
        <v>13.312999999999999</v>
      </c>
      <c r="K213" s="219">
        <v>2.5449999999999999</v>
      </c>
      <c r="L213" s="220">
        <v>7.05</v>
      </c>
      <c r="M213" s="87">
        <f>K213+L213</f>
        <v>9.5949999999999989</v>
      </c>
      <c r="N213" s="89"/>
      <c r="O213" s="90"/>
      <c r="P213" s="90"/>
      <c r="Q213" s="91"/>
      <c r="R213" s="92"/>
      <c r="S213" s="532" t="s">
        <v>175</v>
      </c>
      <c r="T213" s="532" t="s">
        <v>176</v>
      </c>
      <c r="U213" s="532"/>
      <c r="V213" s="93">
        <v>57.920597999999998</v>
      </c>
      <c r="W213" s="94">
        <v>102.77227000000001</v>
      </c>
      <c r="X213" s="532"/>
      <c r="AC213" s="268"/>
      <c r="AD213" s="269"/>
      <c r="AE213" s="270">
        <v>1</v>
      </c>
      <c r="AF213" s="271"/>
      <c r="AG213" s="268"/>
      <c r="AH213" s="269"/>
      <c r="AI213" s="272">
        <f>F213</f>
        <v>32</v>
      </c>
      <c r="AJ213" s="271"/>
      <c r="AK213" s="408"/>
    </row>
    <row r="214" spans="1:37" s="4" customFormat="1" ht="14.25" x14ac:dyDescent="0.2">
      <c r="A214" s="207" t="s">
        <v>13</v>
      </c>
      <c r="B214" s="79"/>
      <c r="C214" s="80"/>
      <c r="D214" s="80"/>
      <c r="E214" s="81"/>
      <c r="F214" s="227">
        <v>16</v>
      </c>
      <c r="G214" s="297">
        <v>4.7</v>
      </c>
      <c r="H214" s="103"/>
      <c r="I214" s="104"/>
      <c r="J214" s="105"/>
      <c r="K214" s="105"/>
      <c r="L214" s="106"/>
      <c r="M214" s="107"/>
      <c r="N214" s="108">
        <f>J213</f>
        <v>13.312999999999999</v>
      </c>
      <c r="O214" s="109">
        <f>N214/F214*100</f>
        <v>83.206249999999997</v>
      </c>
      <c r="P214" s="110">
        <f>IF(G213&gt;(F214*1.05),0,(F214*1.05)-G213)</f>
        <v>5.6000000000000014</v>
      </c>
      <c r="Q214" s="110">
        <f>IF(N214&gt;(F214*1.05),0,(F214*1.05)-N214)</f>
        <v>3.4870000000000019</v>
      </c>
      <c r="R214" s="111">
        <f>IF(N214&gt;(1.05*F214),0,(F214*1.05)-N214)</f>
        <v>3.4870000000000019</v>
      </c>
      <c r="S214" s="533"/>
      <c r="T214" s="533"/>
      <c r="U214" s="533"/>
      <c r="V214" s="112"/>
      <c r="W214" s="113"/>
      <c r="X214" s="533"/>
      <c r="AC214" s="268"/>
      <c r="AD214" s="269"/>
      <c r="AE214" s="270"/>
      <c r="AF214" s="271"/>
      <c r="AG214" s="268"/>
      <c r="AH214" s="269"/>
      <c r="AI214" s="272"/>
      <c r="AJ214" s="271"/>
      <c r="AK214" s="408"/>
    </row>
    <row r="215" spans="1:37" s="4" customFormat="1" ht="14.25" x14ac:dyDescent="0.2">
      <c r="A215" s="207" t="s">
        <v>10</v>
      </c>
      <c r="B215" s="79"/>
      <c r="C215" s="80"/>
      <c r="D215" s="80"/>
      <c r="E215" s="81"/>
      <c r="F215" s="227">
        <v>16</v>
      </c>
      <c r="G215" s="297">
        <v>6.5</v>
      </c>
      <c r="H215" s="117"/>
      <c r="I215" s="118"/>
      <c r="J215" s="119"/>
      <c r="K215" s="120"/>
      <c r="L215" s="120"/>
      <c r="M215" s="120"/>
      <c r="N215" s="121"/>
      <c r="O215" s="122"/>
      <c r="P215" s="122"/>
      <c r="Q215" s="91"/>
      <c r="R215" s="92"/>
      <c r="S215" s="534"/>
      <c r="T215" s="534"/>
      <c r="U215" s="534"/>
      <c r="V215" s="123"/>
      <c r="W215" s="124"/>
      <c r="X215" s="534"/>
      <c r="AC215" s="268"/>
      <c r="AD215" s="269"/>
      <c r="AE215" s="270"/>
      <c r="AF215" s="271"/>
      <c r="AG215" s="268"/>
      <c r="AH215" s="269"/>
      <c r="AI215" s="272"/>
      <c r="AJ215" s="271"/>
      <c r="AK215" s="408"/>
    </row>
    <row r="216" spans="1:37" s="478" customFormat="1" x14ac:dyDescent="0.2">
      <c r="A216" s="163" t="s">
        <v>63</v>
      </c>
      <c r="B216" s="164" t="s">
        <v>42</v>
      </c>
      <c r="C216" s="164" t="s">
        <v>42</v>
      </c>
      <c r="D216" s="164" t="s">
        <v>42</v>
      </c>
      <c r="E216" s="164" t="s">
        <v>42</v>
      </c>
      <c r="F216" s="165"/>
      <c r="G216" s="165"/>
      <c r="H216" s="167" t="s">
        <v>177</v>
      </c>
      <c r="I216" s="168" t="s">
        <v>42</v>
      </c>
      <c r="J216" s="166"/>
      <c r="K216" s="166"/>
      <c r="L216" s="166"/>
      <c r="M216" s="166"/>
      <c r="N216" s="166"/>
      <c r="O216" s="169"/>
      <c r="P216" s="169"/>
      <c r="Q216" s="170"/>
      <c r="R216" s="170"/>
      <c r="S216" s="173"/>
      <c r="T216" s="172"/>
      <c r="U216" s="173"/>
      <c r="V216" s="174"/>
      <c r="W216" s="175"/>
      <c r="X216" s="77"/>
      <c r="Y216" s="63"/>
      <c r="Z216" s="63"/>
      <c r="AA216" s="63"/>
      <c r="AB216" s="63"/>
      <c r="AC216" s="50"/>
      <c r="AD216" s="51"/>
      <c r="AE216" s="52"/>
      <c r="AF216" s="53"/>
      <c r="AG216" s="50"/>
      <c r="AH216" s="51"/>
      <c r="AI216" s="54"/>
      <c r="AJ216" s="53"/>
      <c r="AK216" s="408"/>
    </row>
    <row r="217" spans="1:37" s="4" customFormat="1" ht="14.25" customHeight="1" x14ac:dyDescent="0.25">
      <c r="A217" s="294" t="s">
        <v>178</v>
      </c>
      <c r="B217" s="176"/>
      <c r="C217" s="177"/>
      <c r="D217" s="177"/>
      <c r="E217" s="178" t="s">
        <v>88</v>
      </c>
      <c r="F217" s="214">
        <f>F218</f>
        <v>4</v>
      </c>
      <c r="G217" s="215">
        <f>G218</f>
        <v>1.9</v>
      </c>
      <c r="H217" s="216">
        <v>0.23199999999999998</v>
      </c>
      <c r="I217" s="217">
        <v>0.23199999999999998</v>
      </c>
      <c r="J217" s="218">
        <f>G217+I217</f>
        <v>2.1319999999999997</v>
      </c>
      <c r="K217" s="219">
        <v>4.383</v>
      </c>
      <c r="L217" s="220">
        <v>0.85699999999999998</v>
      </c>
      <c r="M217" s="87">
        <f>K217+L217</f>
        <v>5.24</v>
      </c>
      <c r="N217" s="89"/>
      <c r="O217" s="90"/>
      <c r="P217" s="90"/>
      <c r="Q217" s="91"/>
      <c r="R217" s="92"/>
      <c r="S217" s="535" t="s">
        <v>118</v>
      </c>
      <c r="T217" s="535" t="s">
        <v>179</v>
      </c>
      <c r="U217" s="535"/>
      <c r="V217" s="179">
        <v>57.909706999999997</v>
      </c>
      <c r="W217" s="180">
        <v>102.80819</v>
      </c>
      <c r="X217" s="537"/>
      <c r="AC217" s="268"/>
      <c r="AD217" s="269"/>
      <c r="AE217" s="270"/>
      <c r="AF217" s="271">
        <v>1</v>
      </c>
      <c r="AG217" s="268"/>
      <c r="AH217" s="269"/>
      <c r="AI217" s="272"/>
      <c r="AJ217" s="271">
        <f>F217</f>
        <v>4</v>
      </c>
      <c r="AK217" s="408"/>
    </row>
    <row r="218" spans="1:37" s="4" customFormat="1" x14ac:dyDescent="0.25">
      <c r="A218" s="294" t="s">
        <v>13</v>
      </c>
      <c r="B218" s="79"/>
      <c r="C218" s="80"/>
      <c r="D218" s="80"/>
      <c r="E218" s="81"/>
      <c r="F218" s="296">
        <v>4</v>
      </c>
      <c r="G218" s="498">
        <v>1.9</v>
      </c>
      <c r="H218" s="103"/>
      <c r="I218" s="104"/>
      <c r="J218" s="105"/>
      <c r="K218" s="105"/>
      <c r="L218" s="106"/>
      <c r="M218" s="107"/>
      <c r="N218" s="108">
        <f>J217</f>
        <v>2.1319999999999997</v>
      </c>
      <c r="O218" s="109">
        <f>N218/F218*100</f>
        <v>53.29999999999999</v>
      </c>
      <c r="P218" s="110">
        <f>IF(G217&gt;(F218*1.05),0,(F218*1.05)-G217)</f>
        <v>2.3000000000000003</v>
      </c>
      <c r="Q218" s="110">
        <f>IF(N218&gt;(F218*1.05),0,(F218*1.05)-N218)</f>
        <v>2.0680000000000005</v>
      </c>
      <c r="R218" s="111">
        <f>IF(N218&gt;(1.05*F218),0,(F218*1.05)-N218)</f>
        <v>2.0680000000000005</v>
      </c>
      <c r="S218" s="536"/>
      <c r="T218" s="536"/>
      <c r="U218" s="536"/>
      <c r="V218" s="182"/>
      <c r="W218" s="183"/>
      <c r="X218" s="538"/>
      <c r="AC218" s="268"/>
      <c r="AD218" s="269"/>
      <c r="AE218" s="270"/>
      <c r="AF218" s="271"/>
      <c r="AG218" s="268"/>
      <c r="AH218" s="269"/>
      <c r="AI218" s="272"/>
      <c r="AJ218" s="271"/>
      <c r="AK218" s="408"/>
    </row>
    <row r="219" spans="1:37" s="478" customFormat="1" x14ac:dyDescent="0.2">
      <c r="A219" s="163" t="s">
        <v>63</v>
      </c>
      <c r="B219" s="164" t="s">
        <v>42</v>
      </c>
      <c r="C219" s="164" t="s">
        <v>42</v>
      </c>
      <c r="D219" s="164" t="s">
        <v>42</v>
      </c>
      <c r="E219" s="164" t="s">
        <v>42</v>
      </c>
      <c r="F219" s="165"/>
      <c r="G219" s="165"/>
      <c r="H219" s="167" t="s">
        <v>177</v>
      </c>
      <c r="I219" s="168" t="s">
        <v>42</v>
      </c>
      <c r="J219" s="166"/>
      <c r="K219" s="166"/>
      <c r="L219" s="166"/>
      <c r="M219" s="166"/>
      <c r="N219" s="166"/>
      <c r="O219" s="169"/>
      <c r="P219" s="169"/>
      <c r="Q219" s="170"/>
      <c r="R219" s="170"/>
      <c r="S219" s="173"/>
      <c r="T219" s="172"/>
      <c r="U219" s="173"/>
      <c r="V219" s="174"/>
      <c r="W219" s="175"/>
      <c r="X219" s="77"/>
      <c r="Y219" s="63"/>
      <c r="Z219" s="63"/>
      <c r="AA219" s="63"/>
      <c r="AB219" s="63"/>
      <c r="AC219" s="50"/>
      <c r="AD219" s="51"/>
      <c r="AE219" s="52"/>
      <c r="AF219" s="53"/>
      <c r="AG219" s="50"/>
      <c r="AH219" s="51"/>
      <c r="AI219" s="54"/>
      <c r="AJ219" s="53"/>
      <c r="AK219" s="408"/>
    </row>
    <row r="220" spans="1:37" s="4" customFormat="1" ht="14.25" customHeight="1" x14ac:dyDescent="0.25">
      <c r="A220" s="207" t="s">
        <v>180</v>
      </c>
      <c r="B220" s="176"/>
      <c r="C220" s="177"/>
      <c r="D220" s="177"/>
      <c r="E220" s="178" t="s">
        <v>88</v>
      </c>
      <c r="F220" s="214">
        <f>F221</f>
        <v>2.5</v>
      </c>
      <c r="G220" s="215">
        <f>G221</f>
        <v>0.4</v>
      </c>
      <c r="H220" s="216">
        <v>0</v>
      </c>
      <c r="I220" s="217">
        <v>0</v>
      </c>
      <c r="J220" s="218">
        <f>G220+I220</f>
        <v>0.4</v>
      </c>
      <c r="K220" s="219">
        <v>0.66400000000000003</v>
      </c>
      <c r="L220" s="220">
        <v>0.7</v>
      </c>
      <c r="M220" s="87">
        <f>K220+L220</f>
        <v>1.3639999999999999</v>
      </c>
      <c r="N220" s="89"/>
      <c r="O220" s="90"/>
      <c r="P220" s="90"/>
      <c r="Q220" s="91"/>
      <c r="R220" s="92"/>
      <c r="S220" s="532" t="s">
        <v>131</v>
      </c>
      <c r="T220" s="535" t="s">
        <v>164</v>
      </c>
      <c r="U220" s="535" t="s">
        <v>181</v>
      </c>
      <c r="V220" s="179">
        <v>57.864457000000002</v>
      </c>
      <c r="W220" s="180">
        <v>102.895094</v>
      </c>
      <c r="X220" s="537"/>
      <c r="AC220" s="268"/>
      <c r="AD220" s="269"/>
      <c r="AE220" s="270"/>
      <c r="AF220" s="271">
        <v>1</v>
      </c>
      <c r="AG220" s="268"/>
      <c r="AH220" s="269"/>
      <c r="AI220" s="272"/>
      <c r="AJ220" s="271">
        <f>F220</f>
        <v>2.5</v>
      </c>
      <c r="AK220" s="408"/>
    </row>
    <row r="221" spans="1:37" s="4" customFormat="1" ht="14.25" x14ac:dyDescent="0.25">
      <c r="A221" s="207" t="s">
        <v>13</v>
      </c>
      <c r="B221" s="79"/>
      <c r="C221" s="80"/>
      <c r="D221" s="80"/>
      <c r="E221" s="81"/>
      <c r="F221" s="227">
        <v>2.5</v>
      </c>
      <c r="G221" s="493">
        <v>0.4</v>
      </c>
      <c r="H221" s="103"/>
      <c r="I221" s="104"/>
      <c r="J221" s="105"/>
      <c r="K221" s="105"/>
      <c r="L221" s="106"/>
      <c r="M221" s="107"/>
      <c r="N221" s="108">
        <f>J220</f>
        <v>0.4</v>
      </c>
      <c r="O221" s="109">
        <f>N221/F221*100</f>
        <v>16</v>
      </c>
      <c r="P221" s="110">
        <f>IF(G220&gt;(F221*1.05),0,(F221*1.05)-G220)</f>
        <v>2.2250000000000001</v>
      </c>
      <c r="Q221" s="110">
        <f>IF(N221&gt;(F221*1.05),0,(F221*1.05)-N221)</f>
        <v>2.2250000000000001</v>
      </c>
      <c r="R221" s="111">
        <f>IF(N221&gt;(1.05*F221),0,(F221*1.05)-N221)</f>
        <v>2.2250000000000001</v>
      </c>
      <c r="S221" s="534"/>
      <c r="T221" s="536"/>
      <c r="U221" s="536"/>
      <c r="V221" s="182"/>
      <c r="W221" s="183"/>
      <c r="X221" s="538"/>
      <c r="AC221" s="268"/>
      <c r="AD221" s="269"/>
      <c r="AE221" s="270"/>
      <c r="AF221" s="271"/>
      <c r="AG221" s="268"/>
      <c r="AH221" s="269"/>
      <c r="AI221" s="272"/>
      <c r="AJ221" s="271"/>
      <c r="AK221" s="408"/>
    </row>
    <row r="222" spans="1:37" s="478" customFormat="1" x14ac:dyDescent="0.2">
      <c r="A222" s="163" t="s">
        <v>63</v>
      </c>
      <c r="B222" s="164" t="s">
        <v>42</v>
      </c>
      <c r="C222" s="164" t="s">
        <v>42</v>
      </c>
      <c r="D222" s="164" t="s">
        <v>42</v>
      </c>
      <c r="E222" s="164" t="s">
        <v>42</v>
      </c>
      <c r="F222" s="165"/>
      <c r="G222" s="165"/>
      <c r="H222" s="167" t="s">
        <v>177</v>
      </c>
      <c r="I222" s="168" t="s">
        <v>42</v>
      </c>
      <c r="J222" s="166"/>
      <c r="K222" s="166"/>
      <c r="L222" s="166"/>
      <c r="M222" s="166"/>
      <c r="N222" s="166"/>
      <c r="O222" s="169"/>
      <c r="P222" s="169"/>
      <c r="Q222" s="170"/>
      <c r="R222" s="170"/>
      <c r="S222" s="173"/>
      <c r="T222" s="172"/>
      <c r="U222" s="173"/>
      <c r="V222" s="174"/>
      <c r="W222" s="175"/>
      <c r="X222" s="77"/>
      <c r="Y222" s="63"/>
      <c r="Z222" s="63"/>
      <c r="AA222" s="63"/>
      <c r="AB222" s="63"/>
      <c r="AC222" s="50"/>
      <c r="AD222" s="51"/>
      <c r="AE222" s="52"/>
      <c r="AF222" s="53"/>
      <c r="AG222" s="50"/>
      <c r="AH222" s="51"/>
      <c r="AI222" s="54"/>
      <c r="AJ222" s="53"/>
      <c r="AK222" s="408"/>
    </row>
    <row r="223" spans="1:37" s="4" customFormat="1" ht="14.25" customHeight="1" x14ac:dyDescent="0.25">
      <c r="A223" s="294" t="s">
        <v>182</v>
      </c>
      <c r="B223" s="176"/>
      <c r="C223" s="177"/>
      <c r="D223" s="177"/>
      <c r="E223" s="178" t="s">
        <v>88</v>
      </c>
      <c r="F223" s="127">
        <f>F224+F225</f>
        <v>12.6</v>
      </c>
      <c r="G223" s="83">
        <f>G224+G225</f>
        <v>1</v>
      </c>
      <c r="H223" s="392">
        <v>5.8999999999999997E-2</v>
      </c>
      <c r="I223" s="393">
        <v>5.8999999999999997E-2</v>
      </c>
      <c r="J223" s="218">
        <f>G223+I223</f>
        <v>1.0589999999999999</v>
      </c>
      <c r="K223" s="219">
        <v>2.4929999999999999</v>
      </c>
      <c r="L223" s="220">
        <v>0</v>
      </c>
      <c r="M223" s="87">
        <f>K223+L223</f>
        <v>2.4929999999999999</v>
      </c>
      <c r="N223" s="89"/>
      <c r="O223" s="90"/>
      <c r="P223" s="90"/>
      <c r="Q223" s="91"/>
      <c r="R223" s="92"/>
      <c r="S223" s="532" t="s">
        <v>175</v>
      </c>
      <c r="T223" s="532" t="s">
        <v>183</v>
      </c>
      <c r="U223" s="532"/>
      <c r="V223" s="93" t="s">
        <v>184</v>
      </c>
      <c r="W223" s="94" t="s">
        <v>185</v>
      </c>
      <c r="X223" s="532"/>
      <c r="AC223" s="268"/>
      <c r="AD223" s="269"/>
      <c r="AE223" s="270"/>
      <c r="AF223" s="271">
        <v>1</v>
      </c>
      <c r="AG223" s="268"/>
      <c r="AH223" s="269"/>
      <c r="AI223" s="272"/>
      <c r="AJ223" s="271">
        <f>F223</f>
        <v>12.6</v>
      </c>
      <c r="AK223" s="408"/>
    </row>
    <row r="224" spans="1:37" s="4" customFormat="1" ht="14.25" x14ac:dyDescent="0.25">
      <c r="A224" s="294" t="s">
        <v>13</v>
      </c>
      <c r="B224" s="79"/>
      <c r="C224" s="80"/>
      <c r="D224" s="80"/>
      <c r="E224" s="81"/>
      <c r="F224" s="227">
        <v>6.3</v>
      </c>
      <c r="G224" s="498">
        <v>0.8</v>
      </c>
      <c r="H224" s="103"/>
      <c r="I224" s="104"/>
      <c r="J224" s="105"/>
      <c r="K224" s="105"/>
      <c r="L224" s="106"/>
      <c r="M224" s="107"/>
      <c r="N224" s="108">
        <f>J223</f>
        <v>1.0589999999999999</v>
      </c>
      <c r="O224" s="109">
        <f>N224/F224*100</f>
        <v>16.80952380952381</v>
      </c>
      <c r="P224" s="110">
        <f>IF(G223&gt;(F224*1.05),0,(F224*1.05)-G223)</f>
        <v>5.6150000000000002</v>
      </c>
      <c r="Q224" s="110">
        <f>IF(N224&gt;(F224*1.05),0,(F224*1.05)-N224)</f>
        <v>5.556</v>
      </c>
      <c r="R224" s="111">
        <f>IF(N224&gt;(1.05*F224),0,(F224*1.05)-N224)</f>
        <v>5.556</v>
      </c>
      <c r="S224" s="533"/>
      <c r="T224" s="533"/>
      <c r="U224" s="533"/>
      <c r="V224" s="112"/>
      <c r="W224" s="113"/>
      <c r="X224" s="533"/>
      <c r="AC224" s="268"/>
      <c r="AD224" s="269"/>
      <c r="AE224" s="270"/>
      <c r="AF224" s="271"/>
      <c r="AG224" s="268"/>
      <c r="AH224" s="269"/>
      <c r="AI224" s="272"/>
      <c r="AJ224" s="271"/>
      <c r="AK224" s="408"/>
    </row>
    <row r="225" spans="1:37" s="4" customFormat="1" ht="14.25" x14ac:dyDescent="0.25">
      <c r="A225" s="294" t="s">
        <v>10</v>
      </c>
      <c r="B225" s="79"/>
      <c r="C225" s="80"/>
      <c r="D225" s="80"/>
      <c r="E225" s="81"/>
      <c r="F225" s="227">
        <v>6.3</v>
      </c>
      <c r="G225" s="498">
        <v>0.2</v>
      </c>
      <c r="H225" s="117"/>
      <c r="I225" s="118"/>
      <c r="J225" s="119"/>
      <c r="K225" s="120"/>
      <c r="L225" s="120"/>
      <c r="M225" s="120"/>
      <c r="N225" s="121"/>
      <c r="O225" s="122"/>
      <c r="P225" s="122"/>
      <c r="Q225" s="91"/>
      <c r="R225" s="92"/>
      <c r="S225" s="534"/>
      <c r="T225" s="534"/>
      <c r="U225" s="534"/>
      <c r="V225" s="123"/>
      <c r="W225" s="124"/>
      <c r="X225" s="534"/>
      <c r="AC225" s="268"/>
      <c r="AD225" s="269"/>
      <c r="AE225" s="270"/>
      <c r="AF225" s="271"/>
      <c r="AG225" s="268"/>
      <c r="AH225" s="269"/>
      <c r="AI225" s="272"/>
      <c r="AJ225" s="271"/>
      <c r="AK225" s="408"/>
    </row>
    <row r="226" spans="1:37" s="478" customFormat="1" x14ac:dyDescent="0.2">
      <c r="A226" s="64" t="s">
        <v>186</v>
      </c>
      <c r="B226" s="66" t="s">
        <v>42</v>
      </c>
      <c r="C226" s="66" t="s">
        <v>42</v>
      </c>
      <c r="D226" s="66" t="s">
        <v>42</v>
      </c>
      <c r="E226" s="66" t="s">
        <v>42</v>
      </c>
      <c r="F226" s="66" t="s">
        <v>42</v>
      </c>
      <c r="G226" s="488"/>
      <c r="H226" s="68"/>
      <c r="I226" s="69" t="s">
        <v>42</v>
      </c>
      <c r="J226" s="67"/>
      <c r="K226" s="67"/>
      <c r="L226" s="67"/>
      <c r="M226" s="67"/>
      <c r="N226" s="67"/>
      <c r="O226" s="70"/>
      <c r="P226" s="70"/>
      <c r="Q226" s="71"/>
      <c r="R226" s="71"/>
      <c r="S226" s="74"/>
      <c r="T226" s="73"/>
      <c r="U226" s="74"/>
      <c r="V226" s="251"/>
      <c r="W226" s="76"/>
      <c r="X226" s="77"/>
      <c r="Y226" s="63"/>
      <c r="Z226" s="63"/>
      <c r="AA226" s="63"/>
      <c r="AB226" s="63"/>
      <c r="AC226" s="50"/>
      <c r="AD226" s="51"/>
      <c r="AE226" s="52"/>
      <c r="AF226" s="53"/>
      <c r="AG226" s="50"/>
      <c r="AH226" s="51"/>
      <c r="AI226" s="54"/>
      <c r="AJ226" s="53"/>
      <c r="AK226" s="408"/>
    </row>
    <row r="227" spans="1:37" s="4" customFormat="1" ht="14.25" customHeight="1" x14ac:dyDescent="0.25">
      <c r="A227" s="244" t="s">
        <v>187</v>
      </c>
      <c r="B227" s="79"/>
      <c r="C227" s="126" t="s">
        <v>188</v>
      </c>
      <c r="D227" s="80"/>
      <c r="E227" s="81"/>
      <c r="F227" s="279">
        <f>F228+F229+F230</f>
        <v>105</v>
      </c>
      <c r="G227" s="497">
        <f>G228+G229+G230</f>
        <v>24.3</v>
      </c>
      <c r="H227" s="218">
        <v>0.05</v>
      </c>
      <c r="I227" s="218">
        <v>1.0914000000000001</v>
      </c>
      <c r="J227" s="218">
        <f>G227+I227</f>
        <v>25.391400000000001</v>
      </c>
      <c r="K227" s="219"/>
      <c r="L227" s="220"/>
      <c r="M227" s="87">
        <f>K227+L227</f>
        <v>0</v>
      </c>
      <c r="N227" s="89"/>
      <c r="O227" s="90"/>
      <c r="P227" s="90"/>
      <c r="Q227" s="91"/>
      <c r="R227" s="92"/>
      <c r="S227" s="539" t="s">
        <v>14</v>
      </c>
      <c r="T227" s="532" t="s">
        <v>164</v>
      </c>
      <c r="U227" s="539" t="s">
        <v>167</v>
      </c>
      <c r="V227" s="93">
        <v>58.007831000000003</v>
      </c>
      <c r="W227" s="148">
        <v>102.65329800000001</v>
      </c>
      <c r="X227" s="532"/>
      <c r="AC227" s="268"/>
      <c r="AD227" s="269">
        <v>1</v>
      </c>
      <c r="AE227" s="270"/>
      <c r="AF227" s="271"/>
      <c r="AG227" s="268"/>
      <c r="AH227" s="269">
        <f>F227</f>
        <v>105</v>
      </c>
      <c r="AI227" s="272"/>
      <c r="AJ227" s="271"/>
      <c r="AK227" s="408"/>
    </row>
    <row r="228" spans="1:37" s="4" customFormat="1" ht="14.25" x14ac:dyDescent="0.2">
      <c r="A228" s="207" t="s">
        <v>13</v>
      </c>
      <c r="B228" s="79"/>
      <c r="C228" s="80"/>
      <c r="D228" s="80"/>
      <c r="E228" s="81"/>
      <c r="F228" s="227">
        <v>40</v>
      </c>
      <c r="G228" s="297">
        <v>13.4</v>
      </c>
      <c r="H228" s="105"/>
      <c r="I228" s="105"/>
      <c r="J228" s="105"/>
      <c r="K228" s="105"/>
      <c r="L228" s="106"/>
      <c r="M228" s="107"/>
      <c r="N228" s="150">
        <f>J227</f>
        <v>25.391400000000001</v>
      </c>
      <c r="O228" s="151">
        <f>N228/(F228+F229)*100</f>
        <v>31.739250000000002</v>
      </c>
      <c r="P228" s="152">
        <f>IF(G227&gt;((F228+F229)*1.05),0,((F228+F229)*1.05)-G227)</f>
        <v>59.7</v>
      </c>
      <c r="Q228" s="152">
        <f>IF(N228&gt;((F228+F229)*1.05),0,((F228+F229)*1.05)-N228)</f>
        <v>58.608599999999996</v>
      </c>
      <c r="R228" s="152">
        <f>IF(N228&gt;((F228+F229)*1.05),0,((F228+F229)*1.05)-N228)</f>
        <v>58.608599999999996</v>
      </c>
      <c r="S228" s="540"/>
      <c r="T228" s="533"/>
      <c r="U228" s="540"/>
      <c r="V228" s="112"/>
      <c r="W228" s="153"/>
      <c r="X228" s="533"/>
      <c r="AC228" s="268"/>
      <c r="AD228" s="269"/>
      <c r="AE228" s="270"/>
      <c r="AF228" s="271"/>
      <c r="AG228" s="268"/>
      <c r="AH228" s="269"/>
      <c r="AI228" s="272"/>
      <c r="AJ228" s="271"/>
      <c r="AK228" s="408"/>
    </row>
    <row r="229" spans="1:37" s="4" customFormat="1" ht="14.25" x14ac:dyDescent="0.2">
      <c r="A229" s="207" t="s">
        <v>10</v>
      </c>
      <c r="B229" s="79"/>
      <c r="C229" s="80"/>
      <c r="D229" s="80"/>
      <c r="E229" s="81"/>
      <c r="F229" s="227">
        <v>40</v>
      </c>
      <c r="G229" s="297">
        <v>10.9</v>
      </c>
      <c r="H229" s="157"/>
      <c r="I229" s="157"/>
      <c r="J229" s="157"/>
      <c r="K229" s="6"/>
      <c r="L229" s="6"/>
      <c r="M229" s="158"/>
      <c r="N229" s="150">
        <f>J227</f>
        <v>25.391400000000001</v>
      </c>
      <c r="O229" s="151">
        <f>N229/(F228+F230)*100</f>
        <v>39.063692307692307</v>
      </c>
      <c r="P229" s="152">
        <f>IF(G227&gt;((F228+F230)*1.05),0,((F228+F230)*1.05)-G227)</f>
        <v>43.95</v>
      </c>
      <c r="Q229" s="152">
        <f>IF(N229&gt;((F228+F230)*1.05),0,((F228+F230)*1.05)-N229)</f>
        <v>42.858599999999996</v>
      </c>
      <c r="R229" s="152">
        <f>IF(N229&gt;((F228+F230)*1.05),0,((F228+F230)*1.05)-N229)</f>
        <v>42.858599999999996</v>
      </c>
      <c r="S229" s="540"/>
      <c r="T229" s="533"/>
      <c r="U229" s="540"/>
      <c r="V229" s="112"/>
      <c r="W229" s="153"/>
      <c r="X229" s="533"/>
      <c r="AC229" s="268"/>
      <c r="AD229" s="269"/>
      <c r="AE229" s="270"/>
      <c r="AF229" s="271"/>
      <c r="AG229" s="268"/>
      <c r="AH229" s="269"/>
      <c r="AI229" s="272"/>
      <c r="AJ229" s="271"/>
      <c r="AK229" s="408"/>
    </row>
    <row r="230" spans="1:37" s="4" customFormat="1" ht="14.25" x14ac:dyDescent="0.2">
      <c r="A230" s="207" t="s">
        <v>60</v>
      </c>
      <c r="B230" s="79"/>
      <c r="C230" s="80"/>
      <c r="D230" s="80"/>
      <c r="E230" s="81"/>
      <c r="F230" s="227">
        <v>25</v>
      </c>
      <c r="G230" s="130">
        <v>0</v>
      </c>
      <c r="H230" s="119"/>
      <c r="I230" s="119"/>
      <c r="J230" s="119"/>
      <c r="K230" s="120"/>
      <c r="L230" s="120"/>
      <c r="M230" s="120"/>
      <c r="N230" s="121"/>
      <c r="O230" s="122"/>
      <c r="P230" s="122"/>
      <c r="Q230" s="91"/>
      <c r="R230" s="92"/>
      <c r="S230" s="484"/>
      <c r="T230" s="291"/>
      <c r="U230" s="292"/>
      <c r="V230" s="123"/>
      <c r="W230" s="160"/>
      <c r="X230" s="534"/>
      <c r="AC230" s="268"/>
      <c r="AD230" s="269"/>
      <c r="AE230" s="270"/>
      <c r="AF230" s="271"/>
      <c r="AG230" s="268"/>
      <c r="AH230" s="269"/>
      <c r="AI230" s="272"/>
      <c r="AJ230" s="271"/>
      <c r="AK230" s="408"/>
    </row>
    <row r="231" spans="1:37" s="478" customFormat="1" x14ac:dyDescent="0.2">
      <c r="A231" s="163" t="s">
        <v>63</v>
      </c>
      <c r="B231" s="164" t="s">
        <v>42</v>
      </c>
      <c r="C231" s="164" t="s">
        <v>42</v>
      </c>
      <c r="D231" s="164" t="s">
        <v>42</v>
      </c>
      <c r="E231" s="164" t="s">
        <v>42</v>
      </c>
      <c r="F231" s="165"/>
      <c r="G231" s="165"/>
      <c r="H231" s="167" t="s">
        <v>189</v>
      </c>
      <c r="I231" s="168" t="s">
        <v>42</v>
      </c>
      <c r="J231" s="166"/>
      <c r="K231" s="166"/>
      <c r="L231" s="166"/>
      <c r="M231" s="166"/>
      <c r="N231" s="166"/>
      <c r="O231" s="169"/>
      <c r="P231" s="169"/>
      <c r="Q231" s="170"/>
      <c r="R231" s="170"/>
      <c r="S231" s="173"/>
      <c r="T231" s="172"/>
      <c r="U231" s="173"/>
      <c r="V231" s="174"/>
      <c r="W231" s="175"/>
      <c r="X231" s="77"/>
      <c r="Y231" s="63"/>
      <c r="Z231" s="63"/>
      <c r="AA231" s="63"/>
      <c r="AB231" s="63"/>
      <c r="AC231" s="50"/>
      <c r="AD231" s="51"/>
      <c r="AE231" s="52"/>
      <c r="AF231" s="53"/>
      <c r="AG231" s="50"/>
      <c r="AH231" s="51"/>
      <c r="AI231" s="54"/>
      <c r="AJ231" s="53"/>
      <c r="AK231" s="408"/>
    </row>
    <row r="232" spans="1:37" s="4" customFormat="1" ht="14.25" customHeight="1" x14ac:dyDescent="0.25">
      <c r="A232" s="207" t="s">
        <v>190</v>
      </c>
      <c r="B232" s="176"/>
      <c r="C232" s="177"/>
      <c r="D232" s="177"/>
      <c r="E232" s="178" t="s">
        <v>88</v>
      </c>
      <c r="F232" s="214">
        <f>F233</f>
        <v>10</v>
      </c>
      <c r="G232" s="215">
        <f>G233</f>
        <v>0.8</v>
      </c>
      <c r="H232" s="216">
        <v>3.7000000000000005E-2</v>
      </c>
      <c r="I232" s="217">
        <v>3.7000000000000005E-2</v>
      </c>
      <c r="J232" s="218">
        <f>G232+I232</f>
        <v>0.83700000000000008</v>
      </c>
      <c r="K232" s="219"/>
      <c r="L232" s="220"/>
      <c r="M232" s="87">
        <f>K232+L232</f>
        <v>0</v>
      </c>
      <c r="N232" s="89"/>
      <c r="O232" s="90"/>
      <c r="P232" s="90"/>
      <c r="Q232" s="91"/>
      <c r="R232" s="92"/>
      <c r="S232" s="532" t="s">
        <v>131</v>
      </c>
      <c r="T232" s="535" t="s">
        <v>164</v>
      </c>
      <c r="U232" s="535" t="s">
        <v>191</v>
      </c>
      <c r="V232" s="179">
        <v>58.030755999999997</v>
      </c>
      <c r="W232" s="180">
        <v>102.70327399999999</v>
      </c>
      <c r="X232" s="537"/>
      <c r="AC232" s="268"/>
      <c r="AD232" s="269"/>
      <c r="AE232" s="270"/>
      <c r="AF232" s="271">
        <v>1</v>
      </c>
      <c r="AG232" s="268"/>
      <c r="AH232" s="269"/>
      <c r="AI232" s="272"/>
      <c r="AJ232" s="271">
        <f>F232</f>
        <v>10</v>
      </c>
      <c r="AK232" s="408"/>
    </row>
    <row r="233" spans="1:37" s="4" customFormat="1" ht="14.25" x14ac:dyDescent="0.2">
      <c r="A233" s="207" t="s">
        <v>13</v>
      </c>
      <c r="B233" s="79"/>
      <c r="C233" s="80"/>
      <c r="D233" s="80"/>
      <c r="E233" s="81"/>
      <c r="F233" s="227">
        <v>10</v>
      </c>
      <c r="G233" s="297">
        <v>0.8</v>
      </c>
      <c r="H233" s="103"/>
      <c r="I233" s="104"/>
      <c r="J233" s="105"/>
      <c r="K233" s="105"/>
      <c r="L233" s="106"/>
      <c r="M233" s="107"/>
      <c r="N233" s="108">
        <f>J232</f>
        <v>0.83700000000000008</v>
      </c>
      <c r="O233" s="109">
        <f>N233/F233*100</f>
        <v>8.370000000000001</v>
      </c>
      <c r="P233" s="110">
        <f>IF(G232&gt;(F233*1.05),0,(F233*1.05)-G232)</f>
        <v>9.6999999999999993</v>
      </c>
      <c r="Q233" s="110">
        <f>IF(N233&gt;(F233*1.05),0,(F233*1.05)-N233)</f>
        <v>9.6630000000000003</v>
      </c>
      <c r="R233" s="111">
        <f>IF(N233&gt;(1.05*F233),0,(F233*1.05)-N233)</f>
        <v>9.6630000000000003</v>
      </c>
      <c r="S233" s="534"/>
      <c r="T233" s="536"/>
      <c r="U233" s="536"/>
      <c r="V233" s="182"/>
      <c r="W233" s="183"/>
      <c r="X233" s="538"/>
      <c r="AC233" s="268"/>
      <c r="AD233" s="269"/>
      <c r="AE233" s="270"/>
      <c r="AF233" s="271"/>
      <c r="AG233" s="268"/>
      <c r="AH233" s="269"/>
      <c r="AI233" s="272"/>
      <c r="AJ233" s="271"/>
      <c r="AK233" s="408"/>
    </row>
    <row r="234" spans="1:37" s="478" customFormat="1" x14ac:dyDescent="0.2">
      <c r="A234" s="163" t="s">
        <v>63</v>
      </c>
      <c r="B234" s="164" t="s">
        <v>42</v>
      </c>
      <c r="C234" s="164" t="s">
        <v>42</v>
      </c>
      <c r="D234" s="164" t="s">
        <v>42</v>
      </c>
      <c r="E234" s="164" t="s">
        <v>42</v>
      </c>
      <c r="F234" s="165"/>
      <c r="G234" s="165"/>
      <c r="H234" s="167" t="s">
        <v>189</v>
      </c>
      <c r="I234" s="168" t="s">
        <v>42</v>
      </c>
      <c r="J234" s="166"/>
      <c r="K234" s="166"/>
      <c r="L234" s="166"/>
      <c r="M234" s="166"/>
      <c r="N234" s="166"/>
      <c r="O234" s="169"/>
      <c r="P234" s="169"/>
      <c r="Q234" s="170"/>
      <c r="R234" s="170"/>
      <c r="S234" s="173"/>
      <c r="T234" s="172"/>
      <c r="U234" s="173"/>
      <c r="V234" s="174"/>
      <c r="W234" s="175"/>
      <c r="X234" s="77"/>
      <c r="Y234" s="63"/>
      <c r="Z234" s="63"/>
      <c r="AA234" s="63"/>
      <c r="AB234" s="63"/>
      <c r="AC234" s="50"/>
      <c r="AD234" s="51"/>
      <c r="AE234" s="52"/>
      <c r="AF234" s="53"/>
      <c r="AG234" s="50"/>
      <c r="AH234" s="51"/>
      <c r="AI234" s="54"/>
      <c r="AJ234" s="53"/>
      <c r="AK234" s="408"/>
    </row>
    <row r="235" spans="1:37" s="4" customFormat="1" ht="14.25" customHeight="1" x14ac:dyDescent="0.25">
      <c r="A235" s="207" t="s">
        <v>192</v>
      </c>
      <c r="B235" s="176"/>
      <c r="C235" s="177"/>
      <c r="D235" s="177"/>
      <c r="E235" s="178" t="s">
        <v>4</v>
      </c>
      <c r="F235" s="214">
        <f>F236+F237</f>
        <v>5</v>
      </c>
      <c r="G235" s="215">
        <f>G236+G237</f>
        <v>0.5</v>
      </c>
      <c r="H235" s="216">
        <v>0.03</v>
      </c>
      <c r="I235" s="217">
        <v>0.03</v>
      </c>
      <c r="J235" s="218">
        <f>G235+I235</f>
        <v>0.53</v>
      </c>
      <c r="K235" s="219"/>
      <c r="L235" s="220"/>
      <c r="M235" s="87">
        <f>K235+L235</f>
        <v>0</v>
      </c>
      <c r="N235" s="89"/>
      <c r="O235" s="90"/>
      <c r="P235" s="90"/>
      <c r="Q235" s="91"/>
      <c r="R235" s="92"/>
      <c r="S235" s="539" t="s">
        <v>14</v>
      </c>
      <c r="T235" s="532" t="s">
        <v>164</v>
      </c>
      <c r="U235" s="532" t="s">
        <v>193</v>
      </c>
      <c r="V235" s="93">
        <v>57.978130999999998</v>
      </c>
      <c r="W235" s="94">
        <v>102.636871</v>
      </c>
      <c r="X235" s="532"/>
      <c r="AC235" s="268"/>
      <c r="AD235" s="269"/>
      <c r="AE235" s="270"/>
      <c r="AF235" s="271">
        <v>1</v>
      </c>
      <c r="AG235" s="268"/>
      <c r="AH235" s="269"/>
      <c r="AI235" s="272"/>
      <c r="AJ235" s="271">
        <f>F235</f>
        <v>5</v>
      </c>
      <c r="AK235" s="408"/>
    </row>
    <row r="236" spans="1:37" s="4" customFormat="1" ht="14.25" x14ac:dyDescent="0.2">
      <c r="A236" s="207" t="s">
        <v>13</v>
      </c>
      <c r="B236" s="79"/>
      <c r="C236" s="80"/>
      <c r="D236" s="80"/>
      <c r="E236" s="81"/>
      <c r="F236" s="227">
        <v>2.5</v>
      </c>
      <c r="G236" s="297">
        <v>0.5</v>
      </c>
      <c r="H236" s="103"/>
      <c r="I236" s="104"/>
      <c r="J236" s="105"/>
      <c r="K236" s="105"/>
      <c r="L236" s="106"/>
      <c r="M236" s="107"/>
      <c r="N236" s="108">
        <f>J235</f>
        <v>0.53</v>
      </c>
      <c r="O236" s="109">
        <f>N236/F236*100</f>
        <v>21.200000000000003</v>
      </c>
      <c r="P236" s="110">
        <f>IF(G235&gt;(F236*1.05),0,(F236*1.05)-G235)</f>
        <v>2.125</v>
      </c>
      <c r="Q236" s="110">
        <f>IF(N236&gt;(F236*1.05),0,(F236*1.05)-N236)</f>
        <v>2.0949999999999998</v>
      </c>
      <c r="R236" s="111">
        <f>IF(N236&gt;(1.05*F236),0,(F236*1.05)-N236)</f>
        <v>2.0949999999999998</v>
      </c>
      <c r="S236" s="540"/>
      <c r="T236" s="533"/>
      <c r="U236" s="533"/>
      <c r="V236" s="112"/>
      <c r="W236" s="113"/>
      <c r="X236" s="533"/>
      <c r="AC236" s="268"/>
      <c r="AD236" s="269"/>
      <c r="AE236" s="270"/>
      <c r="AF236" s="271"/>
      <c r="AG236" s="268"/>
      <c r="AH236" s="269"/>
      <c r="AI236" s="272"/>
      <c r="AJ236" s="271"/>
      <c r="AK236" s="408"/>
    </row>
    <row r="237" spans="1:37" s="4" customFormat="1" ht="14.25" x14ac:dyDescent="0.2">
      <c r="A237" s="207" t="s">
        <v>10</v>
      </c>
      <c r="B237" s="79"/>
      <c r="C237" s="80"/>
      <c r="D237" s="80"/>
      <c r="E237" s="81"/>
      <c r="F237" s="227">
        <v>2.5</v>
      </c>
      <c r="G237" s="130">
        <v>0</v>
      </c>
      <c r="H237" s="117"/>
      <c r="I237" s="118"/>
      <c r="J237" s="119"/>
      <c r="K237" s="120"/>
      <c r="L237" s="120"/>
      <c r="M237" s="120"/>
      <c r="N237" s="121"/>
      <c r="O237" s="122"/>
      <c r="P237" s="122"/>
      <c r="Q237" s="91"/>
      <c r="R237" s="92"/>
      <c r="S237" s="541"/>
      <c r="T237" s="534"/>
      <c r="U237" s="534"/>
      <c r="V237" s="123"/>
      <c r="W237" s="124"/>
      <c r="X237" s="534"/>
      <c r="AC237" s="268"/>
      <c r="AD237" s="269"/>
      <c r="AE237" s="270"/>
      <c r="AF237" s="271"/>
      <c r="AG237" s="268"/>
      <c r="AH237" s="269"/>
      <c r="AI237" s="272"/>
      <c r="AJ237" s="271"/>
      <c r="AK237" s="408"/>
    </row>
    <row r="238" spans="1:37" s="478" customFormat="1" x14ac:dyDescent="0.2">
      <c r="A238" s="163" t="s">
        <v>63</v>
      </c>
      <c r="B238" s="164" t="s">
        <v>42</v>
      </c>
      <c r="C238" s="164" t="s">
        <v>42</v>
      </c>
      <c r="D238" s="164" t="s">
        <v>42</v>
      </c>
      <c r="E238" s="164" t="s">
        <v>42</v>
      </c>
      <c r="F238" s="165"/>
      <c r="G238" s="165"/>
      <c r="H238" s="167" t="s">
        <v>189</v>
      </c>
      <c r="I238" s="168" t="s">
        <v>42</v>
      </c>
      <c r="J238" s="166"/>
      <c r="K238" s="166"/>
      <c r="L238" s="166"/>
      <c r="M238" s="166"/>
      <c r="N238" s="166"/>
      <c r="O238" s="169"/>
      <c r="P238" s="169"/>
      <c r="Q238" s="170"/>
      <c r="R238" s="170"/>
      <c r="S238" s="173"/>
      <c r="T238" s="172"/>
      <c r="U238" s="173"/>
      <c r="V238" s="174"/>
      <c r="W238" s="175"/>
      <c r="X238" s="77"/>
      <c r="Y238" s="63"/>
      <c r="Z238" s="63"/>
      <c r="AA238" s="63"/>
      <c r="AB238" s="63"/>
      <c r="AC238" s="50"/>
      <c r="AD238" s="51"/>
      <c r="AE238" s="52"/>
      <c r="AF238" s="53"/>
      <c r="AG238" s="50"/>
      <c r="AH238" s="51"/>
      <c r="AI238" s="54"/>
      <c r="AJ238" s="53"/>
      <c r="AK238" s="408"/>
    </row>
    <row r="239" spans="1:37" s="4" customFormat="1" ht="14.25" customHeight="1" x14ac:dyDescent="0.25">
      <c r="A239" s="207" t="s">
        <v>194</v>
      </c>
      <c r="B239" s="176"/>
      <c r="C239" s="177"/>
      <c r="D239" s="177"/>
      <c r="E239" s="178" t="s">
        <v>4</v>
      </c>
      <c r="F239" s="214">
        <f>F240+F241</f>
        <v>6.3</v>
      </c>
      <c r="G239" s="215">
        <f>G240+G241</f>
        <v>2.6</v>
      </c>
      <c r="H239" s="216">
        <v>4.9999999999999992E-3</v>
      </c>
      <c r="I239" s="217">
        <v>4.9999999999999992E-3</v>
      </c>
      <c r="J239" s="218">
        <f>G239+I239</f>
        <v>2.605</v>
      </c>
      <c r="K239" s="219"/>
      <c r="L239" s="220"/>
      <c r="M239" s="87">
        <f>K239+L239</f>
        <v>0</v>
      </c>
      <c r="N239" s="89"/>
      <c r="O239" s="90"/>
      <c r="P239" s="90"/>
      <c r="Q239" s="91"/>
      <c r="R239" s="92"/>
      <c r="S239" s="539" t="s">
        <v>14</v>
      </c>
      <c r="T239" s="532" t="s">
        <v>164</v>
      </c>
      <c r="U239" s="532" t="s">
        <v>195</v>
      </c>
      <c r="V239" s="93">
        <v>57.983851999999999</v>
      </c>
      <c r="W239" s="94">
        <v>102.65490800000001</v>
      </c>
      <c r="X239" s="532"/>
      <c r="AC239" s="268"/>
      <c r="AD239" s="269"/>
      <c r="AE239" s="270"/>
      <c r="AF239" s="271">
        <v>1</v>
      </c>
      <c r="AG239" s="268"/>
      <c r="AH239" s="269"/>
      <c r="AI239" s="272"/>
      <c r="AJ239" s="271">
        <f>F239</f>
        <v>6.3</v>
      </c>
      <c r="AK239" s="408"/>
    </row>
    <row r="240" spans="1:37" s="4" customFormat="1" ht="14.25" x14ac:dyDescent="0.2">
      <c r="A240" s="207" t="s">
        <v>13</v>
      </c>
      <c r="B240" s="79"/>
      <c r="C240" s="80"/>
      <c r="D240" s="80"/>
      <c r="E240" s="81"/>
      <c r="F240" s="227">
        <v>3.15</v>
      </c>
      <c r="G240" s="297">
        <v>1.7</v>
      </c>
      <c r="H240" s="103"/>
      <c r="I240" s="104"/>
      <c r="J240" s="105"/>
      <c r="K240" s="105"/>
      <c r="L240" s="106"/>
      <c r="M240" s="107"/>
      <c r="N240" s="108">
        <f>J239</f>
        <v>2.605</v>
      </c>
      <c r="O240" s="109">
        <f>N240/F240*100</f>
        <v>82.69841269841271</v>
      </c>
      <c r="P240" s="110">
        <f>IF(G239&gt;(F240*1.05),0,(F240*1.05)-G239)</f>
        <v>0.70750000000000002</v>
      </c>
      <c r="Q240" s="110">
        <f>IF(N240&gt;(F240*1.05),0,(F240*1.05)-N240)</f>
        <v>0.70250000000000012</v>
      </c>
      <c r="R240" s="111">
        <f>IF(N240&gt;(1.05*F240),0,(F240*1.05)-N240)</f>
        <v>0.70250000000000012</v>
      </c>
      <c r="S240" s="540"/>
      <c r="T240" s="533"/>
      <c r="U240" s="533"/>
      <c r="V240" s="112"/>
      <c r="W240" s="113"/>
      <c r="X240" s="533"/>
      <c r="AC240" s="268"/>
      <c r="AD240" s="269"/>
      <c r="AE240" s="270"/>
      <c r="AF240" s="271"/>
      <c r="AG240" s="268"/>
      <c r="AH240" s="269"/>
      <c r="AI240" s="272"/>
      <c r="AJ240" s="271"/>
      <c r="AK240" s="408"/>
    </row>
    <row r="241" spans="1:37" s="4" customFormat="1" ht="14.25" x14ac:dyDescent="0.2">
      <c r="A241" s="207" t="s">
        <v>10</v>
      </c>
      <c r="B241" s="79"/>
      <c r="C241" s="80"/>
      <c r="D241" s="80"/>
      <c r="E241" s="81"/>
      <c r="F241" s="227">
        <v>3.15</v>
      </c>
      <c r="G241" s="297">
        <v>0.9</v>
      </c>
      <c r="H241" s="117"/>
      <c r="I241" s="118"/>
      <c r="J241" s="119"/>
      <c r="K241" s="120"/>
      <c r="L241" s="120"/>
      <c r="M241" s="120"/>
      <c r="N241" s="121"/>
      <c r="O241" s="122"/>
      <c r="P241" s="122"/>
      <c r="Q241" s="91"/>
      <c r="R241" s="92"/>
      <c r="S241" s="541"/>
      <c r="T241" s="534"/>
      <c r="U241" s="534"/>
      <c r="V241" s="123"/>
      <c r="W241" s="124"/>
      <c r="X241" s="534"/>
      <c r="AC241" s="268"/>
      <c r="AD241" s="269"/>
      <c r="AE241" s="270"/>
      <c r="AF241" s="271"/>
      <c r="AG241" s="268"/>
      <c r="AH241" s="269"/>
      <c r="AI241" s="272"/>
      <c r="AJ241" s="271"/>
      <c r="AK241" s="408"/>
    </row>
    <row r="242" spans="1:37" s="478" customFormat="1" x14ac:dyDescent="0.2">
      <c r="A242" s="163" t="s">
        <v>63</v>
      </c>
      <c r="B242" s="164" t="s">
        <v>42</v>
      </c>
      <c r="C242" s="164" t="s">
        <v>42</v>
      </c>
      <c r="D242" s="164" t="s">
        <v>42</v>
      </c>
      <c r="E242" s="164" t="s">
        <v>42</v>
      </c>
      <c r="F242" s="165"/>
      <c r="G242" s="165"/>
      <c r="H242" s="167" t="s">
        <v>189</v>
      </c>
      <c r="I242" s="168" t="s">
        <v>42</v>
      </c>
      <c r="J242" s="166"/>
      <c r="K242" s="166"/>
      <c r="L242" s="166"/>
      <c r="M242" s="166"/>
      <c r="N242" s="166"/>
      <c r="O242" s="169"/>
      <c r="P242" s="169"/>
      <c r="Q242" s="170"/>
      <c r="R242" s="170"/>
      <c r="S242" s="173"/>
      <c r="T242" s="172"/>
      <c r="U242" s="173"/>
      <c r="V242" s="174"/>
      <c r="W242" s="175"/>
      <c r="X242" s="77"/>
      <c r="Y242" s="63"/>
      <c r="Z242" s="63"/>
      <c r="AA242" s="63"/>
      <c r="AB242" s="63"/>
      <c r="AC242" s="50"/>
      <c r="AD242" s="51"/>
      <c r="AE242" s="52"/>
      <c r="AF242" s="53"/>
      <c r="AG242" s="50"/>
      <c r="AH242" s="51"/>
      <c r="AI242" s="54"/>
      <c r="AJ242" s="53"/>
      <c r="AK242" s="408"/>
    </row>
    <row r="243" spans="1:37" s="4" customFormat="1" ht="14.25" customHeight="1" x14ac:dyDescent="0.25">
      <c r="A243" s="207" t="s">
        <v>196</v>
      </c>
      <c r="B243" s="176"/>
      <c r="C243" s="177"/>
      <c r="D243" s="177"/>
      <c r="E243" s="178" t="s">
        <v>4</v>
      </c>
      <c r="F243" s="214">
        <f>F244</f>
        <v>3.15</v>
      </c>
      <c r="G243" s="215">
        <f>G244</f>
        <v>0.7</v>
      </c>
      <c r="H243" s="216">
        <v>1.9999999999999997E-2</v>
      </c>
      <c r="I243" s="217">
        <v>1.9999999999999997E-2</v>
      </c>
      <c r="J243" s="218">
        <f>G243+I243</f>
        <v>0.72</v>
      </c>
      <c r="K243" s="219"/>
      <c r="L243" s="220"/>
      <c r="M243" s="87">
        <f>K243+L243</f>
        <v>0</v>
      </c>
      <c r="N243" s="89"/>
      <c r="O243" s="90"/>
      <c r="P243" s="90"/>
      <c r="Q243" s="91"/>
      <c r="R243" s="92"/>
      <c r="S243" s="532" t="s">
        <v>131</v>
      </c>
      <c r="T243" s="535" t="s">
        <v>164</v>
      </c>
      <c r="U243" s="535" t="s">
        <v>197</v>
      </c>
      <c r="V243" s="179">
        <v>58.000644999999999</v>
      </c>
      <c r="W243" s="180">
        <v>102.669724</v>
      </c>
      <c r="X243" s="537"/>
      <c r="AC243" s="268"/>
      <c r="AD243" s="269"/>
      <c r="AE243" s="270"/>
      <c r="AF243" s="271">
        <v>1</v>
      </c>
      <c r="AG243" s="268"/>
      <c r="AH243" s="269"/>
      <c r="AI243" s="272"/>
      <c r="AJ243" s="271">
        <f>F243</f>
        <v>3.15</v>
      </c>
      <c r="AK243" s="408"/>
    </row>
    <row r="244" spans="1:37" s="4" customFormat="1" ht="14.25" x14ac:dyDescent="0.2">
      <c r="A244" s="207" t="s">
        <v>13</v>
      </c>
      <c r="B244" s="79"/>
      <c r="C244" s="80"/>
      <c r="D244" s="80"/>
      <c r="E244" s="81"/>
      <c r="F244" s="227">
        <v>3.15</v>
      </c>
      <c r="G244" s="297">
        <v>0.7</v>
      </c>
      <c r="H244" s="103"/>
      <c r="I244" s="104"/>
      <c r="J244" s="105"/>
      <c r="K244" s="105"/>
      <c r="L244" s="106"/>
      <c r="M244" s="107"/>
      <c r="N244" s="108">
        <f>J243</f>
        <v>0.72</v>
      </c>
      <c r="O244" s="109">
        <f>N244/F244*100</f>
        <v>22.857142857142858</v>
      </c>
      <c r="P244" s="110">
        <f>IF(G243&gt;(F244*1.05),0,(F244*1.05)-G243)</f>
        <v>2.6074999999999999</v>
      </c>
      <c r="Q244" s="110">
        <f>IF(N244&gt;(F244*1.05),0,(F244*1.05)-N244)</f>
        <v>2.5875000000000004</v>
      </c>
      <c r="R244" s="111">
        <f>IF(N244&gt;(1.05*F244),0,(F244*1.05)-N244)</f>
        <v>2.5875000000000004</v>
      </c>
      <c r="S244" s="534"/>
      <c r="T244" s="536"/>
      <c r="U244" s="536"/>
      <c r="V244" s="182"/>
      <c r="W244" s="183"/>
      <c r="X244" s="538"/>
      <c r="AC244" s="268"/>
      <c r="AD244" s="269"/>
      <c r="AE244" s="270"/>
      <c r="AF244" s="271"/>
      <c r="AG244" s="268"/>
      <c r="AH244" s="269"/>
      <c r="AI244" s="272"/>
      <c r="AJ244" s="271"/>
      <c r="AK244" s="408"/>
    </row>
    <row r="245" spans="1:37" s="478" customFormat="1" x14ac:dyDescent="0.2">
      <c r="A245" s="163" t="s">
        <v>63</v>
      </c>
      <c r="B245" s="164" t="s">
        <v>42</v>
      </c>
      <c r="C245" s="164" t="s">
        <v>42</v>
      </c>
      <c r="D245" s="164" t="s">
        <v>42</v>
      </c>
      <c r="E245" s="164" t="s">
        <v>42</v>
      </c>
      <c r="F245" s="165"/>
      <c r="G245" s="165"/>
      <c r="H245" s="167" t="s">
        <v>189</v>
      </c>
      <c r="I245" s="168" t="s">
        <v>42</v>
      </c>
      <c r="J245" s="166"/>
      <c r="K245" s="166"/>
      <c r="L245" s="166"/>
      <c r="M245" s="166"/>
      <c r="N245" s="166"/>
      <c r="O245" s="169"/>
      <c r="P245" s="169"/>
      <c r="Q245" s="170"/>
      <c r="R245" s="170"/>
      <c r="S245" s="173"/>
      <c r="T245" s="172"/>
      <c r="U245" s="173"/>
      <c r="V245" s="174"/>
      <c r="W245" s="175"/>
      <c r="X245" s="77"/>
      <c r="Y245" s="63"/>
      <c r="Z245" s="63"/>
      <c r="AA245" s="63"/>
      <c r="AB245" s="63"/>
      <c r="AC245" s="50"/>
      <c r="AD245" s="51"/>
      <c r="AE245" s="52"/>
      <c r="AF245" s="53"/>
      <c r="AG245" s="50"/>
      <c r="AH245" s="51"/>
      <c r="AI245" s="54"/>
      <c r="AJ245" s="53"/>
      <c r="AK245" s="408"/>
    </row>
    <row r="246" spans="1:37" s="4" customFormat="1" ht="14.25" customHeight="1" x14ac:dyDescent="0.25">
      <c r="A246" s="207" t="s">
        <v>198</v>
      </c>
      <c r="B246" s="176"/>
      <c r="C246" s="177"/>
      <c r="D246" s="177"/>
      <c r="E246" s="178" t="s">
        <v>88</v>
      </c>
      <c r="F246" s="214">
        <f>F247+F248</f>
        <v>8</v>
      </c>
      <c r="G246" s="249">
        <f>G247+G248</f>
        <v>0.24000000000000002</v>
      </c>
      <c r="H246" s="216">
        <v>0</v>
      </c>
      <c r="I246" s="217">
        <v>0</v>
      </c>
      <c r="J246" s="218">
        <f>G246+I246</f>
        <v>0.24000000000000002</v>
      </c>
      <c r="K246" s="219"/>
      <c r="L246" s="220"/>
      <c r="M246" s="87">
        <f>K246+L246</f>
        <v>0</v>
      </c>
      <c r="N246" s="89"/>
      <c r="O246" s="90"/>
      <c r="P246" s="90"/>
      <c r="Q246" s="91"/>
      <c r="R246" s="92"/>
      <c r="S246" s="539" t="s">
        <v>14</v>
      </c>
      <c r="T246" s="532" t="s">
        <v>164</v>
      </c>
      <c r="U246" s="532" t="s">
        <v>193</v>
      </c>
      <c r="V246" s="93">
        <v>57.950574000000003</v>
      </c>
      <c r="W246" s="94">
        <v>102.606306</v>
      </c>
      <c r="X246" s="532"/>
      <c r="AC246" s="268"/>
      <c r="AD246" s="269"/>
      <c r="AE246" s="270"/>
      <c r="AF246" s="271">
        <v>1</v>
      </c>
      <c r="AG246" s="268"/>
      <c r="AH246" s="269"/>
      <c r="AI246" s="272"/>
      <c r="AJ246" s="271">
        <f>F246</f>
        <v>8</v>
      </c>
      <c r="AK246" s="408"/>
    </row>
    <row r="247" spans="1:37" s="4" customFormat="1" ht="14.25" x14ac:dyDescent="0.25">
      <c r="A247" s="207" t="s">
        <v>13</v>
      </c>
      <c r="B247" s="79"/>
      <c r="C247" s="80"/>
      <c r="D247" s="80"/>
      <c r="E247" s="81"/>
      <c r="F247" s="227">
        <v>4</v>
      </c>
      <c r="G247" s="499">
        <v>0.04</v>
      </c>
      <c r="H247" s="103"/>
      <c r="I247" s="104"/>
      <c r="J247" s="105"/>
      <c r="K247" s="105"/>
      <c r="L247" s="106"/>
      <c r="M247" s="107"/>
      <c r="N247" s="108">
        <f>J246</f>
        <v>0.24000000000000002</v>
      </c>
      <c r="O247" s="109">
        <f>N247/F247*100</f>
        <v>6.0000000000000009</v>
      </c>
      <c r="P247" s="110">
        <f>IF(G246&gt;(F247*1.05),0,(F247*1.05)-G246)</f>
        <v>3.96</v>
      </c>
      <c r="Q247" s="110">
        <f>IF(N247&gt;(F247*1.05),0,(F247*1.05)-N247)</f>
        <v>3.96</v>
      </c>
      <c r="R247" s="111">
        <f>IF(N247&gt;(1.05*F247),0,(F247*1.05)-N247)</f>
        <v>3.96</v>
      </c>
      <c r="S247" s="540"/>
      <c r="T247" s="533"/>
      <c r="U247" s="533"/>
      <c r="V247" s="112"/>
      <c r="W247" s="113"/>
      <c r="X247" s="533"/>
      <c r="AC247" s="268"/>
      <c r="AD247" s="269"/>
      <c r="AE247" s="270"/>
      <c r="AF247" s="271"/>
      <c r="AG247" s="268"/>
      <c r="AH247" s="269"/>
      <c r="AI247" s="272"/>
      <c r="AJ247" s="271"/>
      <c r="AK247" s="408"/>
    </row>
    <row r="248" spans="1:37" s="4" customFormat="1" ht="14.25" x14ac:dyDescent="0.25">
      <c r="A248" s="207" t="s">
        <v>10</v>
      </c>
      <c r="B248" s="79"/>
      <c r="C248" s="80"/>
      <c r="D248" s="80"/>
      <c r="E248" s="81"/>
      <c r="F248" s="227">
        <v>4</v>
      </c>
      <c r="G248" s="493">
        <v>0.2</v>
      </c>
      <c r="H248" s="117"/>
      <c r="I248" s="118"/>
      <c r="J248" s="119"/>
      <c r="K248" s="120"/>
      <c r="L248" s="120"/>
      <c r="M248" s="120"/>
      <c r="N248" s="121"/>
      <c r="O248" s="122"/>
      <c r="P248" s="122"/>
      <c r="Q248" s="91"/>
      <c r="R248" s="92"/>
      <c r="S248" s="541"/>
      <c r="T248" s="534"/>
      <c r="U248" s="534"/>
      <c r="V248" s="123"/>
      <c r="W248" s="124"/>
      <c r="X248" s="534"/>
      <c r="AC248" s="268"/>
      <c r="AD248" s="269"/>
      <c r="AE248" s="270"/>
      <c r="AF248" s="271"/>
      <c r="AG248" s="268"/>
      <c r="AH248" s="269"/>
      <c r="AI248" s="272"/>
      <c r="AJ248" s="271"/>
      <c r="AK248" s="408"/>
    </row>
    <row r="249" spans="1:37" s="478" customFormat="1" x14ac:dyDescent="0.2">
      <c r="A249" s="163" t="s">
        <v>63</v>
      </c>
      <c r="B249" s="164" t="s">
        <v>42</v>
      </c>
      <c r="C249" s="164" t="s">
        <v>42</v>
      </c>
      <c r="D249" s="164" t="s">
        <v>42</v>
      </c>
      <c r="E249" s="164" t="s">
        <v>42</v>
      </c>
      <c r="F249" s="165"/>
      <c r="G249" s="165"/>
      <c r="H249" s="167" t="s">
        <v>189</v>
      </c>
      <c r="I249" s="168" t="s">
        <v>42</v>
      </c>
      <c r="J249" s="166"/>
      <c r="K249" s="166"/>
      <c r="L249" s="166"/>
      <c r="M249" s="166"/>
      <c r="N249" s="166"/>
      <c r="O249" s="169"/>
      <c r="P249" s="169"/>
      <c r="Q249" s="170"/>
      <c r="R249" s="170"/>
      <c r="S249" s="173"/>
      <c r="T249" s="172"/>
      <c r="U249" s="173"/>
      <c r="V249" s="174"/>
      <c r="W249" s="175"/>
      <c r="X249" s="77"/>
      <c r="Y249" s="63"/>
      <c r="Z249" s="63"/>
      <c r="AA249" s="63"/>
      <c r="AB249" s="63"/>
      <c r="AC249" s="50"/>
      <c r="AD249" s="51"/>
      <c r="AE249" s="52"/>
      <c r="AF249" s="53"/>
      <c r="AG249" s="50"/>
      <c r="AH249" s="51"/>
      <c r="AI249" s="54"/>
      <c r="AJ249" s="53"/>
      <c r="AK249" s="408"/>
    </row>
    <row r="250" spans="1:37" s="4" customFormat="1" ht="14.25" customHeight="1" x14ac:dyDescent="0.25">
      <c r="A250" s="207" t="s">
        <v>199</v>
      </c>
      <c r="B250" s="176"/>
      <c r="C250" s="177"/>
      <c r="D250" s="177"/>
      <c r="E250" s="178" t="s">
        <v>4</v>
      </c>
      <c r="F250" s="214">
        <f>F251+F252</f>
        <v>11.2</v>
      </c>
      <c r="G250" s="215">
        <f>G251+G252</f>
        <v>1</v>
      </c>
      <c r="H250" s="216">
        <v>7.9999999999999988E-2</v>
      </c>
      <c r="I250" s="217">
        <v>7.9999999999999988E-2</v>
      </c>
      <c r="J250" s="218">
        <f>G250+I250</f>
        <v>1.08</v>
      </c>
      <c r="K250" s="219"/>
      <c r="L250" s="220"/>
      <c r="M250" s="87">
        <f>K250+L250</f>
        <v>0</v>
      </c>
      <c r="N250" s="89"/>
      <c r="O250" s="90"/>
      <c r="P250" s="90"/>
      <c r="Q250" s="91"/>
      <c r="R250" s="92"/>
      <c r="S250" s="539" t="s">
        <v>14</v>
      </c>
      <c r="T250" s="532" t="s">
        <v>164</v>
      </c>
      <c r="U250" s="532" t="s">
        <v>200</v>
      </c>
      <c r="V250" s="93" t="s">
        <v>201</v>
      </c>
      <c r="W250" s="94" t="s">
        <v>202</v>
      </c>
      <c r="X250" s="532"/>
      <c r="AC250" s="268"/>
      <c r="AD250" s="269"/>
      <c r="AE250" s="270"/>
      <c r="AF250" s="271">
        <v>1</v>
      </c>
      <c r="AG250" s="268"/>
      <c r="AH250" s="269"/>
      <c r="AI250" s="272"/>
      <c r="AJ250" s="271">
        <f>F250</f>
        <v>11.2</v>
      </c>
      <c r="AK250" s="408"/>
    </row>
    <row r="251" spans="1:37" s="4" customFormat="1" ht="14.25" x14ac:dyDescent="0.2">
      <c r="A251" s="207" t="s">
        <v>13</v>
      </c>
      <c r="B251" s="79"/>
      <c r="C251" s="80"/>
      <c r="D251" s="80"/>
      <c r="E251" s="81"/>
      <c r="F251" s="227">
        <v>5.6</v>
      </c>
      <c r="G251" s="130">
        <v>0</v>
      </c>
      <c r="H251" s="103"/>
      <c r="I251" s="104"/>
      <c r="J251" s="105"/>
      <c r="K251" s="105"/>
      <c r="L251" s="106"/>
      <c r="M251" s="107"/>
      <c r="N251" s="108">
        <f>J250</f>
        <v>1.08</v>
      </c>
      <c r="O251" s="109">
        <f>N251/F251*100</f>
        <v>19.285714285714288</v>
      </c>
      <c r="P251" s="110">
        <f>IF(G250&gt;(F251*1.05),0,(F251*1.05)-G250)</f>
        <v>4.88</v>
      </c>
      <c r="Q251" s="110">
        <f>IF(N251&gt;(F251*1.05),0,(F251*1.05)-N251)</f>
        <v>4.8</v>
      </c>
      <c r="R251" s="111">
        <f>IF(N251&gt;(1.05*F251),0,(F251*1.05)-N251)</f>
        <v>4.8</v>
      </c>
      <c r="S251" s="540"/>
      <c r="T251" s="533"/>
      <c r="U251" s="533"/>
      <c r="V251" s="112"/>
      <c r="W251" s="113"/>
      <c r="X251" s="533"/>
      <c r="AC251" s="268"/>
      <c r="AD251" s="269"/>
      <c r="AE251" s="270"/>
      <c r="AF251" s="271"/>
      <c r="AG251" s="268"/>
      <c r="AH251" s="269"/>
      <c r="AI251" s="272"/>
      <c r="AJ251" s="271"/>
      <c r="AK251" s="408"/>
    </row>
    <row r="252" spans="1:37" s="4" customFormat="1" ht="14.25" x14ac:dyDescent="0.2">
      <c r="A252" s="207" t="s">
        <v>10</v>
      </c>
      <c r="B252" s="79"/>
      <c r="C252" s="80"/>
      <c r="D252" s="80"/>
      <c r="E252" s="81"/>
      <c r="F252" s="227">
        <v>5.6</v>
      </c>
      <c r="G252" s="297">
        <v>1</v>
      </c>
      <c r="H252" s="117"/>
      <c r="I252" s="118"/>
      <c r="J252" s="119"/>
      <c r="K252" s="120"/>
      <c r="L252" s="120"/>
      <c r="M252" s="120"/>
      <c r="N252" s="121"/>
      <c r="O252" s="122"/>
      <c r="P252" s="122"/>
      <c r="Q252" s="91"/>
      <c r="R252" s="92"/>
      <c r="S252" s="541"/>
      <c r="T252" s="534"/>
      <c r="U252" s="534"/>
      <c r="V252" s="123"/>
      <c r="W252" s="124"/>
      <c r="X252" s="534"/>
      <c r="AC252" s="268"/>
      <c r="AD252" s="269"/>
      <c r="AE252" s="270"/>
      <c r="AF252" s="271"/>
      <c r="AG252" s="268"/>
      <c r="AH252" s="269"/>
      <c r="AI252" s="272"/>
      <c r="AJ252" s="271"/>
      <c r="AK252" s="408"/>
    </row>
    <row r="253" spans="1:37" s="478" customFormat="1" x14ac:dyDescent="0.2">
      <c r="A253" s="163" t="s">
        <v>63</v>
      </c>
      <c r="B253" s="164" t="s">
        <v>42</v>
      </c>
      <c r="C253" s="164" t="s">
        <v>42</v>
      </c>
      <c r="D253" s="164" t="s">
        <v>42</v>
      </c>
      <c r="E253" s="164" t="s">
        <v>42</v>
      </c>
      <c r="F253" s="165"/>
      <c r="G253" s="165"/>
      <c r="H253" s="167" t="s">
        <v>189</v>
      </c>
      <c r="I253" s="168" t="s">
        <v>42</v>
      </c>
      <c r="J253" s="166"/>
      <c r="K253" s="166"/>
      <c r="L253" s="166"/>
      <c r="M253" s="166"/>
      <c r="N253" s="166"/>
      <c r="O253" s="169"/>
      <c r="P253" s="169"/>
      <c r="Q253" s="170"/>
      <c r="R253" s="170"/>
      <c r="S253" s="173"/>
      <c r="T253" s="172"/>
      <c r="U253" s="173"/>
      <c r="V253" s="174"/>
      <c r="W253" s="175"/>
      <c r="X253" s="77"/>
      <c r="Y253" s="63"/>
      <c r="Z253" s="63"/>
      <c r="AA253" s="63"/>
      <c r="AB253" s="63"/>
      <c r="AC253" s="50"/>
      <c r="AD253" s="51"/>
      <c r="AE253" s="52"/>
      <c r="AF253" s="53"/>
      <c r="AG253" s="50"/>
      <c r="AH253" s="51"/>
      <c r="AI253" s="54"/>
      <c r="AJ253" s="53"/>
      <c r="AK253" s="408"/>
    </row>
    <row r="254" spans="1:37" s="4" customFormat="1" ht="14.25" customHeight="1" x14ac:dyDescent="0.25">
      <c r="A254" s="207" t="s">
        <v>203</v>
      </c>
      <c r="B254" s="176"/>
      <c r="C254" s="177"/>
      <c r="D254" s="177"/>
      <c r="E254" s="178" t="s">
        <v>4</v>
      </c>
      <c r="F254" s="214">
        <f>F255</f>
        <v>3.15</v>
      </c>
      <c r="G254" s="215">
        <f>G255</f>
        <v>0.5</v>
      </c>
      <c r="H254" s="216">
        <v>0.25640000000000007</v>
      </c>
      <c r="I254" s="217">
        <v>0.25640000000000007</v>
      </c>
      <c r="J254" s="218">
        <f>G254+I254</f>
        <v>0.75640000000000007</v>
      </c>
      <c r="K254" s="219"/>
      <c r="L254" s="220"/>
      <c r="M254" s="87">
        <f>K254+L254</f>
        <v>0</v>
      </c>
      <c r="N254" s="89"/>
      <c r="O254" s="90"/>
      <c r="P254" s="90"/>
      <c r="Q254" s="91"/>
      <c r="R254" s="92"/>
      <c r="S254" s="532" t="s">
        <v>131</v>
      </c>
      <c r="T254" s="535" t="s">
        <v>164</v>
      </c>
      <c r="U254" s="535" t="s">
        <v>204</v>
      </c>
      <c r="V254" s="179" t="s">
        <v>205</v>
      </c>
      <c r="W254" s="180" t="s">
        <v>206</v>
      </c>
      <c r="X254" s="537"/>
      <c r="AC254" s="268"/>
      <c r="AD254" s="269"/>
      <c r="AE254" s="270"/>
      <c r="AF254" s="271">
        <v>1</v>
      </c>
      <c r="AG254" s="268"/>
      <c r="AH254" s="269"/>
      <c r="AI254" s="272"/>
      <c r="AJ254" s="271">
        <f>F254</f>
        <v>3.15</v>
      </c>
      <c r="AK254" s="408"/>
    </row>
    <row r="255" spans="1:37" s="4" customFormat="1" ht="14.25" x14ac:dyDescent="0.2">
      <c r="A255" s="207" t="s">
        <v>13</v>
      </c>
      <c r="B255" s="79"/>
      <c r="C255" s="80"/>
      <c r="D255" s="80"/>
      <c r="E255" s="81"/>
      <c r="F255" s="227">
        <v>3.15</v>
      </c>
      <c r="G255" s="297">
        <v>0.5</v>
      </c>
      <c r="H255" s="103"/>
      <c r="I255" s="104"/>
      <c r="J255" s="105"/>
      <c r="K255" s="105"/>
      <c r="L255" s="106"/>
      <c r="M255" s="107"/>
      <c r="N255" s="108">
        <f>J254</f>
        <v>0.75640000000000007</v>
      </c>
      <c r="O255" s="109">
        <f>N255/F255*100</f>
        <v>24.012698412698416</v>
      </c>
      <c r="P255" s="110">
        <f>IF(G254&gt;(F255*1.05),0,(F255*1.05)-G254)</f>
        <v>2.8075000000000001</v>
      </c>
      <c r="Q255" s="110">
        <f>IF(N255&gt;(F255*1.05),0,(F255*1.05)-N255)</f>
        <v>2.5510999999999999</v>
      </c>
      <c r="R255" s="111">
        <f>IF(N255&gt;(1.05*F255),0,(F255*1.05)-N255)</f>
        <v>2.5510999999999999</v>
      </c>
      <c r="S255" s="534"/>
      <c r="T255" s="536"/>
      <c r="U255" s="536"/>
      <c r="V255" s="182"/>
      <c r="W255" s="183"/>
      <c r="X255" s="538"/>
      <c r="AC255" s="268"/>
      <c r="AD255" s="269"/>
      <c r="AE255" s="270"/>
      <c r="AF255" s="271"/>
      <c r="AG255" s="268"/>
      <c r="AH255" s="269"/>
      <c r="AI255" s="272"/>
      <c r="AJ255" s="271"/>
      <c r="AK255" s="408"/>
    </row>
    <row r="256" spans="1:37" s="478" customFormat="1" x14ac:dyDescent="0.2">
      <c r="A256" s="163" t="s">
        <v>63</v>
      </c>
      <c r="B256" s="164" t="s">
        <v>42</v>
      </c>
      <c r="C256" s="164" t="s">
        <v>42</v>
      </c>
      <c r="D256" s="164" t="s">
        <v>42</v>
      </c>
      <c r="E256" s="164" t="s">
        <v>42</v>
      </c>
      <c r="F256" s="165"/>
      <c r="G256" s="165"/>
      <c r="H256" s="167" t="s">
        <v>189</v>
      </c>
      <c r="I256" s="168" t="s">
        <v>42</v>
      </c>
      <c r="J256" s="166"/>
      <c r="K256" s="166"/>
      <c r="L256" s="166"/>
      <c r="M256" s="166"/>
      <c r="N256" s="166"/>
      <c r="O256" s="169"/>
      <c r="P256" s="169"/>
      <c r="Q256" s="170"/>
      <c r="R256" s="170"/>
      <c r="S256" s="173"/>
      <c r="T256" s="172"/>
      <c r="U256" s="173"/>
      <c r="V256" s="174"/>
      <c r="W256" s="175"/>
      <c r="X256" s="77"/>
      <c r="Y256" s="63"/>
      <c r="Z256" s="63"/>
      <c r="AA256" s="63"/>
      <c r="AB256" s="63"/>
      <c r="AC256" s="50"/>
      <c r="AD256" s="51"/>
      <c r="AE256" s="52"/>
      <c r="AF256" s="53"/>
      <c r="AG256" s="50"/>
      <c r="AH256" s="51"/>
      <c r="AI256" s="54"/>
      <c r="AJ256" s="53"/>
      <c r="AK256" s="408"/>
    </row>
    <row r="257" spans="1:37" s="4" customFormat="1" ht="14.25" customHeight="1" x14ac:dyDescent="0.25">
      <c r="A257" s="207" t="s">
        <v>208</v>
      </c>
      <c r="B257" s="176"/>
      <c r="C257" s="177"/>
      <c r="D257" s="177"/>
      <c r="E257" s="178" t="s">
        <v>88</v>
      </c>
      <c r="F257" s="214">
        <f>F258+F259</f>
        <v>12.6</v>
      </c>
      <c r="G257" s="215">
        <f>G258+G259</f>
        <v>1.1000000000000001</v>
      </c>
      <c r="H257" s="216">
        <v>1.3000000000000005E-2</v>
      </c>
      <c r="I257" s="217">
        <v>1.3000000000000005E-2</v>
      </c>
      <c r="J257" s="218">
        <f>G257+I257</f>
        <v>1.113</v>
      </c>
      <c r="K257" s="219"/>
      <c r="L257" s="220"/>
      <c r="M257" s="87">
        <f>K257+L257</f>
        <v>0</v>
      </c>
      <c r="N257" s="89"/>
      <c r="O257" s="90"/>
      <c r="P257" s="90"/>
      <c r="Q257" s="91"/>
      <c r="R257" s="92"/>
      <c r="S257" s="539" t="s">
        <v>14</v>
      </c>
      <c r="T257" s="532" t="s">
        <v>164</v>
      </c>
      <c r="U257" s="532" t="s">
        <v>207</v>
      </c>
      <c r="V257" s="93">
        <v>58.021600999999997</v>
      </c>
      <c r="W257" s="94">
        <v>102.66873699999999</v>
      </c>
      <c r="X257" s="532"/>
      <c r="AC257" s="268"/>
      <c r="AD257" s="269"/>
      <c r="AE257" s="270"/>
      <c r="AF257" s="271">
        <v>1</v>
      </c>
      <c r="AG257" s="268"/>
      <c r="AH257" s="269"/>
      <c r="AI257" s="272"/>
      <c r="AJ257" s="271">
        <f>F257</f>
        <v>12.6</v>
      </c>
      <c r="AK257" s="408"/>
    </row>
    <row r="258" spans="1:37" s="4" customFormat="1" ht="14.25" x14ac:dyDescent="0.25">
      <c r="A258" s="207" t="s">
        <v>13</v>
      </c>
      <c r="B258" s="79"/>
      <c r="C258" s="80"/>
      <c r="D258" s="80"/>
      <c r="E258" s="81"/>
      <c r="F258" s="227">
        <v>6.3</v>
      </c>
      <c r="G258" s="493">
        <v>0.6</v>
      </c>
      <c r="H258" s="103"/>
      <c r="I258" s="104"/>
      <c r="J258" s="105"/>
      <c r="K258" s="105"/>
      <c r="L258" s="106"/>
      <c r="M258" s="107"/>
      <c r="N258" s="108">
        <f>J257</f>
        <v>1.113</v>
      </c>
      <c r="O258" s="109">
        <f>N258/F258*100</f>
        <v>17.666666666666668</v>
      </c>
      <c r="P258" s="110">
        <f>IF(G257&gt;(F258*1.05),0,(F258*1.05)-G257)</f>
        <v>5.5150000000000006</v>
      </c>
      <c r="Q258" s="110">
        <f>IF(N258&gt;(F258*1.05),0,(F258*1.05)-N258)</f>
        <v>5.5020000000000007</v>
      </c>
      <c r="R258" s="111">
        <f>IF(N258&gt;(1.05*F258),0,(F258*1.05)-N258)</f>
        <v>5.5020000000000007</v>
      </c>
      <c r="S258" s="540"/>
      <c r="T258" s="533"/>
      <c r="U258" s="533"/>
      <c r="V258" s="112"/>
      <c r="W258" s="113"/>
      <c r="X258" s="533"/>
      <c r="AC258" s="268"/>
      <c r="AD258" s="269"/>
      <c r="AE258" s="270"/>
      <c r="AF258" s="271"/>
      <c r="AG258" s="268"/>
      <c r="AH258" s="269"/>
      <c r="AI258" s="272"/>
      <c r="AJ258" s="271"/>
      <c r="AK258" s="408"/>
    </row>
    <row r="259" spans="1:37" s="4" customFormat="1" ht="14.25" x14ac:dyDescent="0.25">
      <c r="A259" s="207" t="s">
        <v>10</v>
      </c>
      <c r="B259" s="79"/>
      <c r="C259" s="80"/>
      <c r="D259" s="80"/>
      <c r="E259" s="81"/>
      <c r="F259" s="227">
        <v>6.3</v>
      </c>
      <c r="G259" s="493">
        <v>0.5</v>
      </c>
      <c r="H259" s="117"/>
      <c r="I259" s="118"/>
      <c r="J259" s="119"/>
      <c r="K259" s="120"/>
      <c r="L259" s="120"/>
      <c r="M259" s="120"/>
      <c r="N259" s="121"/>
      <c r="O259" s="122"/>
      <c r="P259" s="122"/>
      <c r="Q259" s="91"/>
      <c r="R259" s="92"/>
      <c r="S259" s="541"/>
      <c r="T259" s="534"/>
      <c r="U259" s="534"/>
      <c r="V259" s="123"/>
      <c r="W259" s="124"/>
      <c r="X259" s="534"/>
      <c r="AC259" s="268"/>
      <c r="AD259" s="269"/>
      <c r="AE259" s="270"/>
      <c r="AF259" s="271"/>
      <c r="AG259" s="268"/>
      <c r="AH259" s="269"/>
      <c r="AI259" s="272"/>
      <c r="AJ259" s="271"/>
      <c r="AK259" s="408"/>
    </row>
    <row r="260" spans="1:37" s="478" customFormat="1" x14ac:dyDescent="0.2">
      <c r="A260" s="163" t="s">
        <v>63</v>
      </c>
      <c r="B260" s="164" t="s">
        <v>42</v>
      </c>
      <c r="C260" s="164" t="s">
        <v>42</v>
      </c>
      <c r="D260" s="164" t="s">
        <v>42</v>
      </c>
      <c r="E260" s="164" t="s">
        <v>42</v>
      </c>
      <c r="F260" s="165"/>
      <c r="G260" s="165"/>
      <c r="H260" s="167" t="s">
        <v>189</v>
      </c>
      <c r="I260" s="168" t="s">
        <v>42</v>
      </c>
      <c r="J260" s="166"/>
      <c r="K260" s="166"/>
      <c r="L260" s="166"/>
      <c r="M260" s="166"/>
      <c r="N260" s="166"/>
      <c r="O260" s="169"/>
      <c r="P260" s="169"/>
      <c r="Q260" s="170"/>
      <c r="R260" s="170"/>
      <c r="S260" s="173"/>
      <c r="T260" s="172"/>
      <c r="U260" s="173"/>
      <c r="V260" s="174"/>
      <c r="W260" s="175"/>
      <c r="X260" s="77"/>
      <c r="Y260" s="63"/>
      <c r="Z260" s="63"/>
      <c r="AA260" s="63"/>
      <c r="AB260" s="63"/>
      <c r="AC260" s="50"/>
      <c r="AD260" s="51"/>
      <c r="AE260" s="52"/>
      <c r="AF260" s="53"/>
      <c r="AG260" s="50"/>
      <c r="AH260" s="51"/>
      <c r="AI260" s="54"/>
      <c r="AJ260" s="53"/>
      <c r="AK260" s="408"/>
    </row>
    <row r="261" spans="1:37" s="4" customFormat="1" ht="14.25" customHeight="1" x14ac:dyDescent="0.25">
      <c r="A261" s="266" t="s">
        <v>209</v>
      </c>
      <c r="B261" s="176"/>
      <c r="C261" s="177"/>
      <c r="D261" s="177"/>
      <c r="E261" s="178" t="s">
        <v>4</v>
      </c>
      <c r="F261" s="214">
        <f>F262</f>
        <v>2.5</v>
      </c>
      <c r="G261" s="215">
        <f>G262</f>
        <v>0.8</v>
      </c>
      <c r="H261" s="216">
        <v>5.3999999999999999E-2</v>
      </c>
      <c r="I261" s="217">
        <v>5.3999999999999999E-2</v>
      </c>
      <c r="J261" s="218">
        <f>G261+I261</f>
        <v>0.85400000000000009</v>
      </c>
      <c r="K261" s="219">
        <v>2.12</v>
      </c>
      <c r="L261" s="220">
        <v>0</v>
      </c>
      <c r="M261" s="87">
        <f>K261+L261</f>
        <v>2.12</v>
      </c>
      <c r="N261" s="89"/>
      <c r="O261" s="90"/>
      <c r="P261" s="90"/>
      <c r="Q261" s="91"/>
      <c r="R261" s="92"/>
      <c r="S261" s="535" t="s">
        <v>118</v>
      </c>
      <c r="T261" s="535" t="s">
        <v>210</v>
      </c>
      <c r="U261" s="535"/>
      <c r="V261" s="179">
        <v>57.765878000000001</v>
      </c>
      <c r="W261" s="180">
        <v>102.389712</v>
      </c>
      <c r="X261" s="537"/>
      <c r="AC261" s="268"/>
      <c r="AD261" s="269"/>
      <c r="AE261" s="270"/>
      <c r="AF261" s="271">
        <v>1</v>
      </c>
      <c r="AG261" s="268"/>
      <c r="AH261" s="269"/>
      <c r="AI261" s="272"/>
      <c r="AJ261" s="271">
        <f>F261</f>
        <v>2.5</v>
      </c>
      <c r="AK261" s="408"/>
    </row>
    <row r="262" spans="1:37" s="4" customFormat="1" ht="14.25" x14ac:dyDescent="0.25">
      <c r="A262" s="294" t="s">
        <v>13</v>
      </c>
      <c r="B262" s="79"/>
      <c r="C262" s="80"/>
      <c r="D262" s="80"/>
      <c r="E262" s="81"/>
      <c r="F262" s="227">
        <v>2.5</v>
      </c>
      <c r="G262" s="498">
        <v>0.8</v>
      </c>
      <c r="H262" s="103"/>
      <c r="I262" s="104"/>
      <c r="J262" s="105"/>
      <c r="K262" s="105"/>
      <c r="L262" s="106"/>
      <c r="M262" s="107"/>
      <c r="N262" s="108">
        <f>J261</f>
        <v>0.85400000000000009</v>
      </c>
      <c r="O262" s="109">
        <f>N262/F262*100</f>
        <v>34.160000000000004</v>
      </c>
      <c r="P262" s="110">
        <f>IF(G261&gt;(F262*1.05),0,(F262*1.05)-G261)</f>
        <v>1.825</v>
      </c>
      <c r="Q262" s="110">
        <f>IF(N262&gt;(F262*1.05),0,(F262*1.05)-N262)</f>
        <v>1.7709999999999999</v>
      </c>
      <c r="R262" s="111">
        <f>IF(N262&gt;(1.05*F262),0,(F262*1.05)-N262)</f>
        <v>1.7709999999999999</v>
      </c>
      <c r="S262" s="536"/>
      <c r="T262" s="536"/>
      <c r="U262" s="536"/>
      <c r="V262" s="182"/>
      <c r="W262" s="183"/>
      <c r="X262" s="538"/>
      <c r="AC262" s="268"/>
      <c r="AD262" s="269"/>
      <c r="AE262" s="270"/>
      <c r="AF262" s="271"/>
      <c r="AG262" s="268"/>
      <c r="AH262" s="269"/>
      <c r="AI262" s="272"/>
      <c r="AJ262" s="271"/>
      <c r="AK262" s="408"/>
    </row>
    <row r="263" spans="1:37" s="478" customFormat="1" x14ac:dyDescent="0.2">
      <c r="A263" s="163" t="s">
        <v>63</v>
      </c>
      <c r="B263" s="164" t="s">
        <v>42</v>
      </c>
      <c r="C263" s="164" t="s">
        <v>42</v>
      </c>
      <c r="D263" s="164" t="s">
        <v>42</v>
      </c>
      <c r="E263" s="164" t="s">
        <v>42</v>
      </c>
      <c r="F263" s="165"/>
      <c r="G263" s="165"/>
      <c r="H263" s="167" t="s">
        <v>189</v>
      </c>
      <c r="I263" s="168" t="s">
        <v>42</v>
      </c>
      <c r="J263" s="166"/>
      <c r="K263" s="166"/>
      <c r="L263" s="166"/>
      <c r="M263" s="166"/>
      <c r="N263" s="166"/>
      <c r="O263" s="169"/>
      <c r="P263" s="169"/>
      <c r="Q263" s="170"/>
      <c r="R263" s="170"/>
      <c r="S263" s="173"/>
      <c r="T263" s="172"/>
      <c r="U263" s="173"/>
      <c r="V263" s="174"/>
      <c r="W263" s="175"/>
      <c r="X263" s="77"/>
      <c r="Y263" s="63"/>
      <c r="Z263" s="63"/>
      <c r="AA263" s="63"/>
      <c r="AB263" s="63"/>
      <c r="AC263" s="50"/>
      <c r="AD263" s="51"/>
      <c r="AE263" s="52"/>
      <c r="AF263" s="53"/>
      <c r="AG263" s="50"/>
      <c r="AH263" s="51"/>
      <c r="AI263" s="54"/>
      <c r="AJ263" s="53"/>
      <c r="AK263" s="408"/>
    </row>
    <row r="264" spans="1:37" s="478" customFormat="1" ht="14.25" customHeight="1" x14ac:dyDescent="0.25">
      <c r="A264" s="207" t="s">
        <v>211</v>
      </c>
      <c r="B264" s="176"/>
      <c r="C264" s="177"/>
      <c r="D264" s="177"/>
      <c r="E264" s="178" t="s">
        <v>88</v>
      </c>
      <c r="F264" s="214">
        <f>F265+F266</f>
        <v>32</v>
      </c>
      <c r="G264" s="215">
        <f>G265+G266</f>
        <v>10</v>
      </c>
      <c r="H264" s="216">
        <v>0.499</v>
      </c>
      <c r="I264" s="217">
        <v>0.499</v>
      </c>
      <c r="J264" s="218">
        <f>G264+I264</f>
        <v>10.499000000000001</v>
      </c>
      <c r="K264" s="219">
        <v>0</v>
      </c>
      <c r="L264" s="220">
        <v>12.69</v>
      </c>
      <c r="M264" s="87">
        <f>K264+L264</f>
        <v>12.69</v>
      </c>
      <c r="N264" s="89"/>
      <c r="O264" s="90"/>
      <c r="P264" s="90"/>
      <c r="Q264" s="91"/>
      <c r="R264" s="92"/>
      <c r="S264" s="532" t="s">
        <v>175</v>
      </c>
      <c r="T264" s="532" t="s">
        <v>212</v>
      </c>
      <c r="U264" s="532"/>
      <c r="V264" s="93">
        <v>58.050626999999999</v>
      </c>
      <c r="W264" s="94">
        <v>102.722838</v>
      </c>
      <c r="X264" s="532"/>
      <c r="Y264" s="63"/>
      <c r="Z264" s="63"/>
      <c r="AA264" s="63"/>
      <c r="AB264" s="63"/>
      <c r="AC264" s="50"/>
      <c r="AD264" s="51"/>
      <c r="AE264" s="52"/>
      <c r="AF264" s="53">
        <v>1</v>
      </c>
      <c r="AG264" s="50"/>
      <c r="AH264" s="51"/>
      <c r="AI264" s="54"/>
      <c r="AJ264" s="53">
        <f>F264</f>
        <v>32</v>
      </c>
      <c r="AK264" s="408"/>
    </row>
    <row r="265" spans="1:37" s="478" customFormat="1" x14ac:dyDescent="0.25">
      <c r="A265" s="207" t="s">
        <v>13</v>
      </c>
      <c r="B265" s="79"/>
      <c r="C265" s="80"/>
      <c r="D265" s="80"/>
      <c r="E265" s="81"/>
      <c r="F265" s="227">
        <v>16</v>
      </c>
      <c r="G265" s="493">
        <v>4</v>
      </c>
      <c r="H265" s="103"/>
      <c r="I265" s="104"/>
      <c r="J265" s="105"/>
      <c r="K265" s="105"/>
      <c r="L265" s="106"/>
      <c r="M265" s="107"/>
      <c r="N265" s="108">
        <f>J264</f>
        <v>10.499000000000001</v>
      </c>
      <c r="O265" s="109">
        <f>N265/F265*100</f>
        <v>65.618750000000006</v>
      </c>
      <c r="P265" s="110">
        <f>IF(G264&gt;(F265*1.05),0,(F265*1.05)-G264)</f>
        <v>6.8000000000000007</v>
      </c>
      <c r="Q265" s="110">
        <f>IF(N265&gt;(F265*1.05),0,(F265*1.05)-N265)</f>
        <v>6.3010000000000002</v>
      </c>
      <c r="R265" s="111">
        <f>IF(N265&gt;(1.05*F265),0,(F265*1.05)-N265)</f>
        <v>6.3010000000000002</v>
      </c>
      <c r="S265" s="533"/>
      <c r="T265" s="533"/>
      <c r="U265" s="533"/>
      <c r="V265" s="112"/>
      <c r="W265" s="113"/>
      <c r="X265" s="533"/>
      <c r="Y265" s="63"/>
      <c r="Z265" s="63"/>
      <c r="AA265" s="63"/>
      <c r="AB265" s="63"/>
      <c r="AC265" s="50"/>
      <c r="AD265" s="51"/>
      <c r="AE265" s="52"/>
      <c r="AF265" s="53"/>
      <c r="AG265" s="50"/>
      <c r="AH265" s="51"/>
      <c r="AI265" s="54"/>
      <c r="AJ265" s="53"/>
      <c r="AK265" s="408"/>
    </row>
    <row r="266" spans="1:37" s="478" customFormat="1" x14ac:dyDescent="0.25">
      <c r="A266" s="207" t="s">
        <v>10</v>
      </c>
      <c r="B266" s="79"/>
      <c r="C266" s="80"/>
      <c r="D266" s="80"/>
      <c r="E266" s="81"/>
      <c r="F266" s="227">
        <v>16</v>
      </c>
      <c r="G266" s="493">
        <v>6</v>
      </c>
      <c r="H266" s="117"/>
      <c r="I266" s="118"/>
      <c r="J266" s="119"/>
      <c r="K266" s="120"/>
      <c r="L266" s="120"/>
      <c r="M266" s="120"/>
      <c r="N266" s="121"/>
      <c r="O266" s="122"/>
      <c r="P266" s="122"/>
      <c r="Q266" s="91"/>
      <c r="R266" s="92"/>
      <c r="S266" s="534"/>
      <c r="T266" s="534"/>
      <c r="U266" s="534"/>
      <c r="V266" s="123"/>
      <c r="W266" s="124"/>
      <c r="X266" s="534"/>
      <c r="Y266" s="63"/>
      <c r="Z266" s="63"/>
      <c r="AA266" s="63"/>
      <c r="AB266" s="63"/>
      <c r="AC266" s="50"/>
      <c r="AD266" s="51"/>
      <c r="AE266" s="52"/>
      <c r="AF266" s="53"/>
      <c r="AG266" s="50"/>
      <c r="AH266" s="51"/>
      <c r="AI266" s="54"/>
      <c r="AJ266" s="53"/>
      <c r="AK266" s="408"/>
    </row>
    <row r="267" spans="1:37" s="478" customFormat="1" x14ac:dyDescent="0.2">
      <c r="A267" s="163"/>
      <c r="B267" s="164" t="s">
        <v>42</v>
      </c>
      <c r="C267" s="164" t="s">
        <v>42</v>
      </c>
      <c r="D267" s="164" t="s">
        <v>42</v>
      </c>
      <c r="E267" s="164" t="s">
        <v>42</v>
      </c>
      <c r="F267" s="165"/>
      <c r="G267" s="165"/>
      <c r="H267" s="167" t="s">
        <v>213</v>
      </c>
      <c r="I267" s="168" t="s">
        <v>42</v>
      </c>
      <c r="J267" s="166"/>
      <c r="K267" s="166"/>
      <c r="L267" s="166"/>
      <c r="M267" s="166"/>
      <c r="N267" s="166"/>
      <c r="O267" s="169"/>
      <c r="P267" s="169"/>
      <c r="Q267" s="170"/>
      <c r="R267" s="170"/>
      <c r="S267" s="173"/>
      <c r="T267" s="172"/>
      <c r="U267" s="173"/>
      <c r="V267" s="174"/>
      <c r="W267" s="175"/>
      <c r="X267" s="77"/>
      <c r="Y267" s="63"/>
      <c r="Z267" s="63"/>
      <c r="AA267" s="63"/>
      <c r="AB267" s="63"/>
      <c r="AC267" s="50"/>
      <c r="AD267" s="51"/>
      <c r="AE267" s="52"/>
      <c r="AF267" s="53"/>
      <c r="AG267" s="50"/>
      <c r="AH267" s="51"/>
      <c r="AI267" s="54"/>
      <c r="AJ267" s="53"/>
      <c r="AK267" s="408"/>
    </row>
    <row r="268" spans="1:37" s="478" customFormat="1" ht="14.25" customHeight="1" x14ac:dyDescent="0.25">
      <c r="A268" s="207" t="s">
        <v>214</v>
      </c>
      <c r="B268" s="176"/>
      <c r="C268" s="177"/>
      <c r="D268" s="177"/>
      <c r="E268" s="178" t="s">
        <v>88</v>
      </c>
      <c r="F268" s="214">
        <f>F269+F270</f>
        <v>20</v>
      </c>
      <c r="G268" s="215">
        <f>G269+G270</f>
        <v>1</v>
      </c>
      <c r="H268" s="216">
        <v>0</v>
      </c>
      <c r="I268" s="217">
        <v>0</v>
      </c>
      <c r="J268" s="218">
        <f>G268+I268</f>
        <v>1</v>
      </c>
      <c r="K268" s="219">
        <v>0</v>
      </c>
      <c r="L268" s="220">
        <v>4.5</v>
      </c>
      <c r="M268" s="87">
        <f>K268+L268</f>
        <v>4.5</v>
      </c>
      <c r="N268" s="89"/>
      <c r="O268" s="90"/>
      <c r="P268" s="90"/>
      <c r="Q268" s="91"/>
      <c r="R268" s="92"/>
      <c r="S268" s="532" t="s">
        <v>175</v>
      </c>
      <c r="T268" s="532" t="s">
        <v>212</v>
      </c>
      <c r="U268" s="532"/>
      <c r="V268" s="93">
        <v>58.050626999999999</v>
      </c>
      <c r="W268" s="94">
        <v>102.722838</v>
      </c>
      <c r="X268" s="532"/>
      <c r="Y268" s="63"/>
      <c r="Z268" s="63"/>
      <c r="AA268" s="63"/>
      <c r="AB268" s="63"/>
      <c r="AC268" s="50"/>
      <c r="AD268" s="51"/>
      <c r="AE268" s="52"/>
      <c r="AF268" s="53">
        <v>1</v>
      </c>
      <c r="AG268" s="50"/>
      <c r="AH268" s="51"/>
      <c r="AI268" s="54"/>
      <c r="AJ268" s="53">
        <f>F268</f>
        <v>20</v>
      </c>
      <c r="AK268" s="408"/>
    </row>
    <row r="269" spans="1:37" s="478" customFormat="1" x14ac:dyDescent="0.25">
      <c r="A269" s="207" t="s">
        <v>13</v>
      </c>
      <c r="B269" s="79"/>
      <c r="C269" s="80"/>
      <c r="D269" s="80"/>
      <c r="E269" s="81"/>
      <c r="F269" s="227">
        <v>10</v>
      </c>
      <c r="G269" s="493">
        <v>0</v>
      </c>
      <c r="H269" s="103"/>
      <c r="I269" s="104"/>
      <c r="J269" s="105"/>
      <c r="K269" s="105"/>
      <c r="L269" s="106"/>
      <c r="M269" s="107"/>
      <c r="N269" s="108">
        <f>J268</f>
        <v>1</v>
      </c>
      <c r="O269" s="109">
        <f>N269/F269*100</f>
        <v>10</v>
      </c>
      <c r="P269" s="110">
        <f>IF(G268&gt;(F269*1.05),0,(F269*1.05)-G268)</f>
        <v>9.5</v>
      </c>
      <c r="Q269" s="110">
        <f>IF(N269&gt;(F269*1.05),0,(F269*1.05)-N269)</f>
        <v>9.5</v>
      </c>
      <c r="R269" s="111">
        <f>IF(N269&gt;(1.05*F269),0,(F269*1.05)-N269)</f>
        <v>9.5</v>
      </c>
      <c r="S269" s="533"/>
      <c r="T269" s="533"/>
      <c r="U269" s="533"/>
      <c r="V269" s="112"/>
      <c r="W269" s="113"/>
      <c r="X269" s="533"/>
      <c r="Y269" s="63"/>
      <c r="Z269" s="63"/>
      <c r="AA269" s="63"/>
      <c r="AB269" s="63"/>
      <c r="AC269" s="50"/>
      <c r="AD269" s="51"/>
      <c r="AE269" s="52"/>
      <c r="AF269" s="53"/>
      <c r="AG269" s="50"/>
      <c r="AH269" s="51"/>
      <c r="AI269" s="54"/>
      <c r="AJ269" s="53"/>
      <c r="AK269" s="408"/>
    </row>
    <row r="270" spans="1:37" s="478" customFormat="1" x14ac:dyDescent="0.25">
      <c r="A270" s="207" t="s">
        <v>10</v>
      </c>
      <c r="B270" s="79"/>
      <c r="C270" s="80"/>
      <c r="D270" s="80"/>
      <c r="E270" s="81"/>
      <c r="F270" s="227">
        <v>10</v>
      </c>
      <c r="G270" s="493">
        <v>1</v>
      </c>
      <c r="H270" s="117"/>
      <c r="I270" s="118"/>
      <c r="J270" s="119"/>
      <c r="K270" s="120"/>
      <c r="L270" s="120"/>
      <c r="M270" s="120"/>
      <c r="N270" s="121"/>
      <c r="O270" s="122"/>
      <c r="P270" s="122"/>
      <c r="Q270" s="91"/>
      <c r="R270" s="92"/>
      <c r="S270" s="534"/>
      <c r="T270" s="534"/>
      <c r="U270" s="534"/>
      <c r="V270" s="123"/>
      <c r="W270" s="124"/>
      <c r="X270" s="534"/>
      <c r="Y270" s="63"/>
      <c r="Z270" s="63"/>
      <c r="AA270" s="63"/>
      <c r="AB270" s="63"/>
      <c r="AC270" s="50"/>
      <c r="AD270" s="51"/>
      <c r="AE270" s="52"/>
      <c r="AF270" s="53"/>
      <c r="AG270" s="50"/>
      <c r="AH270" s="51"/>
      <c r="AI270" s="54"/>
      <c r="AJ270" s="53"/>
      <c r="AK270" s="408"/>
    </row>
    <row r="271" spans="1:37" s="478" customFormat="1" x14ac:dyDescent="0.2">
      <c r="A271" s="64" t="s">
        <v>43</v>
      </c>
      <c r="B271" s="66" t="s">
        <v>42</v>
      </c>
      <c r="C271" s="66" t="s">
        <v>42</v>
      </c>
      <c r="D271" s="66" t="s">
        <v>42</v>
      </c>
      <c r="E271" s="66" t="s">
        <v>42</v>
      </c>
      <c r="F271" s="66" t="s">
        <v>42</v>
      </c>
      <c r="G271" s="488"/>
      <c r="H271" s="68"/>
      <c r="I271" s="69" t="s">
        <v>42</v>
      </c>
      <c r="J271" s="67"/>
      <c r="K271" s="67"/>
      <c r="L271" s="67"/>
      <c r="M271" s="67"/>
      <c r="N271" s="67"/>
      <c r="O271" s="70"/>
      <c r="P271" s="70"/>
      <c r="Q271" s="71"/>
      <c r="R271" s="71"/>
      <c r="S271" s="72"/>
      <c r="T271" s="250"/>
      <c r="U271" s="72"/>
      <c r="V271" s="251"/>
      <c r="W271" s="76"/>
      <c r="X271" s="77"/>
      <c r="Y271" s="63"/>
      <c r="Z271" s="63"/>
      <c r="AA271" s="63"/>
      <c r="AB271" s="63"/>
      <c r="AC271" s="50"/>
      <c r="AD271" s="51"/>
      <c r="AE271" s="52"/>
      <c r="AF271" s="53"/>
      <c r="AG271" s="50"/>
      <c r="AH271" s="51"/>
      <c r="AI271" s="54"/>
      <c r="AJ271" s="53"/>
      <c r="AK271" s="408"/>
    </row>
    <row r="272" spans="1:37" s="478" customFormat="1" ht="12.75" customHeight="1" x14ac:dyDescent="0.25">
      <c r="A272" s="244" t="s">
        <v>215</v>
      </c>
      <c r="B272" s="79"/>
      <c r="C272" s="126" t="s">
        <v>130</v>
      </c>
      <c r="D272" s="80"/>
      <c r="E272" s="81"/>
      <c r="F272" s="127">
        <f>F273+F274</f>
        <v>250</v>
      </c>
      <c r="G272" s="83">
        <f>G273+G274</f>
        <v>91.199999999999989</v>
      </c>
      <c r="H272" s="84">
        <v>3.4550000000000001</v>
      </c>
      <c r="I272" s="85">
        <v>6.4097499999999998</v>
      </c>
      <c r="J272" s="86">
        <f>G272+I272</f>
        <v>97.609749999999991</v>
      </c>
      <c r="K272" s="87">
        <v>0.878</v>
      </c>
      <c r="L272" s="88">
        <v>43.082000000000001</v>
      </c>
      <c r="M272" s="87">
        <f>K272+L272</f>
        <v>43.96</v>
      </c>
      <c r="N272" s="89"/>
      <c r="O272" s="90"/>
      <c r="P272" s="90"/>
      <c r="Q272" s="91"/>
      <c r="R272" s="92"/>
      <c r="S272" s="539" t="s">
        <v>14</v>
      </c>
      <c r="T272" s="539" t="s">
        <v>216</v>
      </c>
      <c r="U272" s="539" t="s">
        <v>217</v>
      </c>
      <c r="V272" s="93">
        <v>56.801630299999999</v>
      </c>
      <c r="W272" s="148">
        <v>105.7737923</v>
      </c>
      <c r="X272" s="532"/>
      <c r="Y272" s="63"/>
      <c r="Z272" s="63"/>
      <c r="AA272" s="63"/>
      <c r="AB272" s="63"/>
      <c r="AC272" s="50"/>
      <c r="AD272" s="51">
        <v>1</v>
      </c>
      <c r="AE272" s="52"/>
      <c r="AF272" s="53"/>
      <c r="AG272" s="50"/>
      <c r="AH272" s="51">
        <f>F272</f>
        <v>250</v>
      </c>
      <c r="AI272" s="54"/>
      <c r="AJ272" s="53"/>
      <c r="AK272" s="408"/>
    </row>
    <row r="273" spans="1:37" x14ac:dyDescent="0.25">
      <c r="A273" s="207" t="s">
        <v>48</v>
      </c>
      <c r="B273" s="79"/>
      <c r="C273" s="80"/>
      <c r="D273" s="80"/>
      <c r="E273" s="81"/>
      <c r="F273" s="300">
        <v>125</v>
      </c>
      <c r="G273" s="493">
        <v>45.9</v>
      </c>
      <c r="H273" s="103"/>
      <c r="I273" s="104"/>
      <c r="J273" s="105"/>
      <c r="K273" s="105"/>
      <c r="L273" s="106"/>
      <c r="M273" s="107"/>
      <c r="N273" s="108">
        <f>J272</f>
        <v>97.609749999999991</v>
      </c>
      <c r="O273" s="109">
        <f>N273/F273*100</f>
        <v>78.087800000000001</v>
      </c>
      <c r="P273" s="110">
        <f>IF(G272&gt;(F273*1.05),0,(F273*1.05)-G272)</f>
        <v>40.050000000000011</v>
      </c>
      <c r="Q273" s="110">
        <f>IF(N273&gt;(F273*1.05),0,(F273*1.05)-N273)</f>
        <v>33.640250000000009</v>
      </c>
      <c r="R273" s="111">
        <f>IF(N273&gt;(1.05*F273),0,(F273*1.05)-N273)</f>
        <v>33.640250000000009</v>
      </c>
      <c r="S273" s="540"/>
      <c r="T273" s="540"/>
      <c r="U273" s="540"/>
      <c r="V273" s="112"/>
      <c r="W273" s="153"/>
      <c r="X273" s="533"/>
      <c r="AC273" s="50"/>
      <c r="AD273" s="51"/>
      <c r="AE273" s="52"/>
      <c r="AF273" s="53"/>
      <c r="AG273" s="50"/>
      <c r="AH273" s="51"/>
      <c r="AI273" s="54"/>
      <c r="AJ273" s="53"/>
      <c r="AK273" s="408"/>
    </row>
    <row r="274" spans="1:37" x14ac:dyDescent="0.25">
      <c r="A274" s="207" t="s">
        <v>49</v>
      </c>
      <c r="B274" s="79"/>
      <c r="C274" s="80"/>
      <c r="D274" s="80"/>
      <c r="E274" s="81"/>
      <c r="F274" s="300">
        <v>125</v>
      </c>
      <c r="G274" s="493">
        <v>45.3</v>
      </c>
      <c r="H274" s="117"/>
      <c r="I274" s="118"/>
      <c r="J274" s="119"/>
      <c r="K274" s="120"/>
      <c r="L274" s="120"/>
      <c r="M274" s="120"/>
      <c r="N274" s="121"/>
      <c r="O274" s="122"/>
      <c r="P274" s="122"/>
      <c r="Q274" s="91"/>
      <c r="R274" s="92"/>
      <c r="S274" s="540"/>
      <c r="T274" s="540"/>
      <c r="U274" s="540"/>
      <c r="V274" s="112"/>
      <c r="W274" s="153"/>
      <c r="X274" s="533"/>
      <c r="AC274" s="50"/>
      <c r="AD274" s="51"/>
      <c r="AE274" s="52"/>
      <c r="AF274" s="53"/>
      <c r="AG274" s="50"/>
      <c r="AH274" s="51"/>
      <c r="AI274" s="54"/>
      <c r="AJ274" s="53"/>
      <c r="AK274" s="408"/>
    </row>
    <row r="275" spans="1:37" x14ac:dyDescent="0.25">
      <c r="A275" s="207" t="s">
        <v>60</v>
      </c>
      <c r="B275" s="79"/>
      <c r="C275" s="80"/>
      <c r="D275" s="80"/>
      <c r="E275" s="81"/>
      <c r="F275" s="300">
        <v>25</v>
      </c>
      <c r="G275" s="493">
        <v>10.4</v>
      </c>
      <c r="H275" s="301"/>
      <c r="I275" s="302"/>
      <c r="J275" s="1"/>
      <c r="K275" s="20"/>
      <c r="L275" s="303"/>
      <c r="M275" s="303"/>
      <c r="N275" s="304"/>
      <c r="O275" s="304"/>
      <c r="P275" s="304"/>
      <c r="Q275" s="304"/>
      <c r="R275" s="305"/>
      <c r="S275" s="483"/>
      <c r="T275" s="306"/>
      <c r="U275" s="483"/>
      <c r="V275" s="112"/>
      <c r="W275" s="153"/>
      <c r="X275" s="533"/>
      <c r="AC275" s="50"/>
      <c r="AD275" s="51"/>
      <c r="AE275" s="52"/>
      <c r="AF275" s="53"/>
      <c r="AG275" s="50"/>
      <c r="AH275" s="51">
        <f>F275+F276+F277</f>
        <v>90</v>
      </c>
      <c r="AI275" s="54"/>
      <c r="AJ275" s="53"/>
      <c r="AK275" s="408"/>
    </row>
    <row r="276" spans="1:37" x14ac:dyDescent="0.25">
      <c r="A276" s="207" t="s">
        <v>84</v>
      </c>
      <c r="B276" s="79"/>
      <c r="C276" s="80"/>
      <c r="D276" s="80"/>
      <c r="E276" s="81"/>
      <c r="F276" s="300">
        <v>25</v>
      </c>
      <c r="G276" s="493">
        <v>10.4</v>
      </c>
      <c r="H276" s="301"/>
      <c r="I276" s="302"/>
      <c r="J276" s="1"/>
      <c r="K276" s="20"/>
      <c r="L276" s="303"/>
      <c r="M276" s="303"/>
      <c r="N276" s="304"/>
      <c r="O276" s="304"/>
      <c r="P276" s="304"/>
      <c r="Q276" s="304"/>
      <c r="R276" s="305"/>
      <c r="S276" s="483"/>
      <c r="T276" s="306"/>
      <c r="U276" s="483"/>
      <c r="V276" s="112"/>
      <c r="W276" s="153"/>
      <c r="X276" s="533"/>
      <c r="AC276" s="50"/>
      <c r="AD276" s="51"/>
      <c r="AE276" s="52"/>
      <c r="AF276" s="53"/>
      <c r="AG276" s="50"/>
      <c r="AH276" s="51"/>
      <c r="AI276" s="54"/>
      <c r="AJ276" s="53"/>
      <c r="AK276" s="408"/>
    </row>
    <row r="277" spans="1:37" x14ac:dyDescent="0.25">
      <c r="A277" s="207" t="s">
        <v>218</v>
      </c>
      <c r="B277" s="79"/>
      <c r="C277" s="80"/>
      <c r="D277" s="80"/>
      <c r="E277" s="81"/>
      <c r="F277" s="300">
        <v>40</v>
      </c>
      <c r="G277" s="493">
        <v>10.1</v>
      </c>
      <c r="H277" s="301"/>
      <c r="I277" s="302"/>
      <c r="J277" s="1"/>
      <c r="K277" s="20"/>
      <c r="L277" s="303"/>
      <c r="M277" s="303"/>
      <c r="N277" s="304"/>
      <c r="O277" s="304"/>
      <c r="P277" s="304"/>
      <c r="Q277" s="304"/>
      <c r="R277" s="305"/>
      <c r="S277" s="484"/>
      <c r="T277" s="307"/>
      <c r="U277" s="484"/>
      <c r="V277" s="123"/>
      <c r="W277" s="160"/>
      <c r="X277" s="534"/>
      <c r="AC277" s="50"/>
      <c r="AD277" s="51"/>
      <c r="AE277" s="52"/>
      <c r="AF277" s="53"/>
      <c r="AG277" s="50"/>
      <c r="AH277" s="51"/>
      <c r="AI277" s="54"/>
      <c r="AJ277" s="53"/>
      <c r="AK277" s="408"/>
    </row>
    <row r="278" spans="1:37" s="478" customFormat="1" x14ac:dyDescent="0.2">
      <c r="A278" s="132" t="s">
        <v>54</v>
      </c>
      <c r="B278" s="133" t="s">
        <v>42</v>
      </c>
      <c r="C278" s="133" t="s">
        <v>42</v>
      </c>
      <c r="D278" s="133" t="s">
        <v>42</v>
      </c>
      <c r="E278" s="133" t="s">
        <v>42</v>
      </c>
      <c r="F278" s="134"/>
      <c r="G278" s="134"/>
      <c r="H278" s="265" t="s">
        <v>219</v>
      </c>
      <c r="I278" s="137" t="s">
        <v>42</v>
      </c>
      <c r="J278" s="135"/>
      <c r="K278" s="135"/>
      <c r="L278" s="135"/>
      <c r="M278" s="135"/>
      <c r="N278" s="135"/>
      <c r="O278" s="138"/>
      <c r="P278" s="138"/>
      <c r="Q278" s="139"/>
      <c r="R278" s="139"/>
      <c r="S278" s="140"/>
      <c r="T278" s="141"/>
      <c r="U278" s="140"/>
      <c r="V278" s="142"/>
      <c r="W278" s="143"/>
      <c r="X278" s="77"/>
      <c r="Y278" s="63"/>
      <c r="Z278" s="63"/>
      <c r="AA278" s="63"/>
      <c r="AB278" s="63"/>
      <c r="AC278" s="50"/>
      <c r="AD278" s="51"/>
      <c r="AE278" s="52"/>
      <c r="AF278" s="53"/>
      <c r="AG278" s="50"/>
      <c r="AH278" s="51"/>
      <c r="AI278" s="54"/>
      <c r="AJ278" s="53"/>
      <c r="AK278" s="408"/>
    </row>
    <row r="279" spans="1:37" ht="12.75" customHeight="1" x14ac:dyDescent="0.25">
      <c r="A279" s="207" t="s">
        <v>220</v>
      </c>
      <c r="B279" s="146"/>
      <c r="C279" s="126"/>
      <c r="D279" s="126" t="s">
        <v>59</v>
      </c>
      <c r="E279" s="147"/>
      <c r="F279" s="127">
        <f>F280</f>
        <v>2.5</v>
      </c>
      <c r="G279" s="83">
        <f>G280</f>
        <v>0.5</v>
      </c>
      <c r="H279" s="84">
        <v>0</v>
      </c>
      <c r="I279" s="85">
        <v>0</v>
      </c>
      <c r="J279" s="86">
        <f>G279+I279</f>
        <v>0.5</v>
      </c>
      <c r="K279" s="87">
        <v>1.2609999999999999</v>
      </c>
      <c r="L279" s="88">
        <v>0</v>
      </c>
      <c r="M279" s="87">
        <f>K279+L279</f>
        <v>1.2609999999999999</v>
      </c>
      <c r="N279" s="89"/>
      <c r="O279" s="90"/>
      <c r="P279" s="90"/>
      <c r="Q279" s="91"/>
      <c r="R279" s="92"/>
      <c r="S279" s="535" t="s">
        <v>14</v>
      </c>
      <c r="T279" s="535" t="s">
        <v>216</v>
      </c>
      <c r="U279" s="535" t="s">
        <v>221</v>
      </c>
      <c r="V279" s="179">
        <v>56.819369999999999</v>
      </c>
      <c r="W279" s="180">
        <v>105.82845</v>
      </c>
      <c r="X279" s="537"/>
      <c r="AC279" s="50"/>
      <c r="AD279" s="51"/>
      <c r="AE279" s="52">
        <v>1</v>
      </c>
      <c r="AF279" s="53"/>
      <c r="AG279" s="50"/>
      <c r="AH279" s="51"/>
      <c r="AI279" s="54">
        <f>F279</f>
        <v>2.5</v>
      </c>
      <c r="AJ279" s="53"/>
      <c r="AK279" s="408"/>
    </row>
    <row r="280" spans="1:37" x14ac:dyDescent="0.25">
      <c r="A280" s="207" t="s">
        <v>13</v>
      </c>
      <c r="B280" s="79"/>
      <c r="C280" s="80"/>
      <c r="D280" s="80"/>
      <c r="E280" s="81"/>
      <c r="F280" s="302">
        <v>2.5</v>
      </c>
      <c r="G280" s="493">
        <v>0.5</v>
      </c>
      <c r="H280" s="308"/>
      <c r="I280" s="309"/>
      <c r="J280" s="121"/>
      <c r="K280" s="121"/>
      <c r="L280" s="298"/>
      <c r="M280" s="299"/>
      <c r="N280" s="108">
        <f>J279</f>
        <v>0.5</v>
      </c>
      <c r="O280" s="109">
        <f>N280/F280*100</f>
        <v>20</v>
      </c>
      <c r="P280" s="110">
        <f>IF(G279&gt;(F280*1.05),0,(F280*1.05)-G279)</f>
        <v>2.125</v>
      </c>
      <c r="Q280" s="110">
        <f>IF(N280&gt;(F280*1.05),0,(F280*1.05)-N280)</f>
        <v>2.125</v>
      </c>
      <c r="R280" s="111">
        <f>IF(N280&gt;(1.05*F280),0,(F280*1.05)-N280)</f>
        <v>2.125</v>
      </c>
      <c r="S280" s="536"/>
      <c r="T280" s="536"/>
      <c r="U280" s="536"/>
      <c r="V280" s="182"/>
      <c r="W280" s="183"/>
      <c r="X280" s="538"/>
      <c r="AC280" s="50"/>
      <c r="AD280" s="51"/>
      <c r="AE280" s="52"/>
      <c r="AF280" s="53"/>
      <c r="AG280" s="50"/>
      <c r="AH280" s="51"/>
      <c r="AI280" s="54"/>
      <c r="AJ280" s="53"/>
      <c r="AK280" s="408"/>
    </row>
    <row r="281" spans="1:37" s="478" customFormat="1" x14ac:dyDescent="0.2">
      <c r="A281" s="132" t="s">
        <v>54</v>
      </c>
      <c r="B281" s="133" t="s">
        <v>42</v>
      </c>
      <c r="C281" s="133" t="s">
        <v>42</v>
      </c>
      <c r="D281" s="133" t="s">
        <v>42</v>
      </c>
      <c r="E281" s="133" t="s">
        <v>42</v>
      </c>
      <c r="F281" s="134"/>
      <c r="G281" s="134"/>
      <c r="H281" s="310" t="s">
        <v>219</v>
      </c>
      <c r="I281" s="137" t="s">
        <v>42</v>
      </c>
      <c r="J281" s="311"/>
      <c r="K281" s="311"/>
      <c r="L281" s="311"/>
      <c r="M281" s="311"/>
      <c r="N281" s="135"/>
      <c r="O281" s="138"/>
      <c r="P281" s="138"/>
      <c r="Q281" s="139"/>
      <c r="R281" s="139"/>
      <c r="S281" s="140"/>
      <c r="T281" s="141"/>
      <c r="U281" s="140"/>
      <c r="V281" s="142"/>
      <c r="W281" s="143"/>
      <c r="X281" s="77"/>
      <c r="Y281" s="63"/>
      <c r="Z281" s="63"/>
      <c r="AA281" s="63"/>
      <c r="AB281" s="63"/>
      <c r="AC281" s="50"/>
      <c r="AD281" s="51"/>
      <c r="AE281" s="52"/>
      <c r="AF281" s="53"/>
      <c r="AG281" s="50"/>
      <c r="AH281" s="51"/>
      <c r="AI281" s="54"/>
      <c r="AJ281" s="53"/>
      <c r="AK281" s="408"/>
    </row>
    <row r="282" spans="1:37" ht="12.75" customHeight="1" x14ac:dyDescent="0.25">
      <c r="A282" s="207" t="s">
        <v>222</v>
      </c>
      <c r="B282" s="146"/>
      <c r="C282" s="126"/>
      <c r="D282" s="126" t="s">
        <v>59</v>
      </c>
      <c r="E282" s="147"/>
      <c r="F282" s="127">
        <f>F283+F284</f>
        <v>12.6</v>
      </c>
      <c r="G282" s="83">
        <f>G283+G284</f>
        <v>0.79999999999999993</v>
      </c>
      <c r="H282" s="84">
        <v>2.8999999999999998E-2</v>
      </c>
      <c r="I282" s="85">
        <v>2.8999999999999998E-2</v>
      </c>
      <c r="J282" s="86">
        <f>G282+I282</f>
        <v>0.82899999999999996</v>
      </c>
      <c r="K282" s="87">
        <v>1.6080000000000001</v>
      </c>
      <c r="L282" s="88">
        <v>0</v>
      </c>
      <c r="M282" s="87">
        <f>K282+L282</f>
        <v>1.6080000000000001</v>
      </c>
      <c r="N282" s="89"/>
      <c r="O282" s="90"/>
      <c r="P282" s="90"/>
      <c r="Q282" s="91"/>
      <c r="R282" s="92"/>
      <c r="S282" s="532" t="s">
        <v>223</v>
      </c>
      <c r="T282" s="532" t="s">
        <v>224</v>
      </c>
      <c r="U282" s="532"/>
      <c r="V282" s="93">
        <v>57.006532999999997</v>
      </c>
      <c r="W282" s="94">
        <v>106.18406299999999</v>
      </c>
      <c r="X282" s="532"/>
      <c r="AC282" s="50"/>
      <c r="AD282" s="51"/>
      <c r="AE282" s="52">
        <v>1</v>
      </c>
      <c r="AF282" s="53"/>
      <c r="AG282" s="50"/>
      <c r="AH282" s="51"/>
      <c r="AI282" s="54">
        <f>F282</f>
        <v>12.6</v>
      </c>
      <c r="AJ282" s="53"/>
      <c r="AK282" s="408"/>
    </row>
    <row r="283" spans="1:37" s="478" customFormat="1" x14ac:dyDescent="0.25">
      <c r="A283" s="207" t="s">
        <v>13</v>
      </c>
      <c r="B283" s="79"/>
      <c r="C283" s="80"/>
      <c r="D283" s="80"/>
      <c r="E283" s="81"/>
      <c r="F283" s="302">
        <v>6.3</v>
      </c>
      <c r="G283" s="493">
        <v>0.7</v>
      </c>
      <c r="H283" s="103"/>
      <c r="I283" s="104"/>
      <c r="J283" s="105"/>
      <c r="K283" s="105"/>
      <c r="L283" s="106"/>
      <c r="M283" s="107"/>
      <c r="N283" s="108">
        <f>J282</f>
        <v>0.82899999999999996</v>
      </c>
      <c r="O283" s="109">
        <f>N283/F283*100</f>
        <v>13.158730158730158</v>
      </c>
      <c r="P283" s="110">
        <f>IF(G282&gt;(F283*1.05),0,(F283*1.05)-G282)</f>
        <v>5.8150000000000004</v>
      </c>
      <c r="Q283" s="110">
        <f>IF(N283&gt;(F283*1.05),0,(F283*1.05)-N283)</f>
        <v>5.7860000000000005</v>
      </c>
      <c r="R283" s="111">
        <f>IF(N283&gt;(1.05*F283),0,(F283*1.05)-N283)</f>
        <v>5.7860000000000005</v>
      </c>
      <c r="S283" s="533"/>
      <c r="T283" s="533"/>
      <c r="U283" s="533"/>
      <c r="V283" s="112"/>
      <c r="W283" s="113"/>
      <c r="X283" s="533"/>
      <c r="Y283" s="63"/>
      <c r="Z283" s="63"/>
      <c r="AA283" s="63"/>
      <c r="AB283" s="63"/>
      <c r="AC283" s="50"/>
      <c r="AD283" s="51"/>
      <c r="AE283" s="52"/>
      <c r="AF283" s="53"/>
      <c r="AG283" s="50"/>
      <c r="AH283" s="51"/>
      <c r="AI283" s="54"/>
      <c r="AJ283" s="53"/>
      <c r="AK283" s="408"/>
    </row>
    <row r="284" spans="1:37" s="95" customFormat="1" x14ac:dyDescent="0.25">
      <c r="A284" s="207" t="s">
        <v>10</v>
      </c>
      <c r="B284" s="79"/>
      <c r="C284" s="80"/>
      <c r="D284" s="80"/>
      <c r="E284" s="81"/>
      <c r="F284" s="302">
        <v>6.3</v>
      </c>
      <c r="G284" s="493">
        <v>0.1</v>
      </c>
      <c r="H284" s="117"/>
      <c r="I284" s="118"/>
      <c r="J284" s="119"/>
      <c r="K284" s="120"/>
      <c r="L284" s="120"/>
      <c r="M284" s="120"/>
      <c r="N284" s="121"/>
      <c r="O284" s="122"/>
      <c r="P284" s="122"/>
      <c r="Q284" s="91"/>
      <c r="R284" s="92"/>
      <c r="S284" s="534"/>
      <c r="T284" s="534"/>
      <c r="U284" s="534"/>
      <c r="V284" s="123"/>
      <c r="W284" s="124"/>
      <c r="X284" s="534"/>
      <c r="AC284" s="50"/>
      <c r="AD284" s="96"/>
      <c r="AE284" s="52"/>
      <c r="AF284" s="53"/>
      <c r="AG284" s="50"/>
      <c r="AH284" s="96"/>
      <c r="AI284" s="54"/>
      <c r="AJ284" s="53"/>
      <c r="AK284" s="408"/>
    </row>
    <row r="285" spans="1:37" s="478" customFormat="1" x14ac:dyDescent="0.2">
      <c r="A285" s="132" t="s">
        <v>54</v>
      </c>
      <c r="B285" s="133" t="s">
        <v>42</v>
      </c>
      <c r="C285" s="133" t="s">
        <v>42</v>
      </c>
      <c r="D285" s="133" t="s">
        <v>42</v>
      </c>
      <c r="E285" s="133" t="s">
        <v>42</v>
      </c>
      <c r="F285" s="134"/>
      <c r="G285" s="134"/>
      <c r="H285" s="265" t="s">
        <v>219</v>
      </c>
      <c r="I285" s="137" t="s">
        <v>42</v>
      </c>
      <c r="J285" s="135"/>
      <c r="K285" s="135"/>
      <c r="L285" s="135"/>
      <c r="M285" s="135"/>
      <c r="N285" s="135"/>
      <c r="O285" s="138"/>
      <c r="P285" s="138"/>
      <c r="Q285" s="139"/>
      <c r="R285" s="139"/>
      <c r="S285" s="140"/>
      <c r="T285" s="141"/>
      <c r="U285" s="140"/>
      <c r="V285" s="142"/>
      <c r="W285" s="143"/>
      <c r="X285" s="77"/>
      <c r="Y285" s="63"/>
      <c r="Z285" s="63"/>
      <c r="AA285" s="63"/>
      <c r="AB285" s="63"/>
      <c r="AC285" s="50"/>
      <c r="AD285" s="51"/>
      <c r="AE285" s="52"/>
      <c r="AF285" s="53"/>
      <c r="AG285" s="50"/>
      <c r="AH285" s="51"/>
      <c r="AI285" s="54"/>
      <c r="AJ285" s="53"/>
      <c r="AK285" s="408"/>
    </row>
    <row r="286" spans="1:37" s="95" customFormat="1" ht="12.75" customHeight="1" x14ac:dyDescent="0.25">
      <c r="A286" s="207" t="s">
        <v>225</v>
      </c>
      <c r="B286" s="146"/>
      <c r="C286" s="126"/>
      <c r="D286" s="126" t="s">
        <v>59</v>
      </c>
      <c r="E286" s="147"/>
      <c r="F286" s="127">
        <f>F287+F288</f>
        <v>20</v>
      </c>
      <c r="G286" s="83">
        <f>G287+G288</f>
        <v>4.0999999999999996</v>
      </c>
      <c r="H286" s="84">
        <v>2</v>
      </c>
      <c r="I286" s="85">
        <v>2</v>
      </c>
      <c r="J286" s="86">
        <f>G286+I286</f>
        <v>6.1</v>
      </c>
      <c r="K286" s="87">
        <v>0.70799999999999996</v>
      </c>
      <c r="L286" s="88">
        <v>0.85</v>
      </c>
      <c r="M286" s="87">
        <f>K286+L286</f>
        <v>1.5579999999999998</v>
      </c>
      <c r="N286" s="89"/>
      <c r="O286" s="90"/>
      <c r="P286" s="90"/>
      <c r="Q286" s="91"/>
      <c r="R286" s="92"/>
      <c r="S286" s="532" t="s">
        <v>223</v>
      </c>
      <c r="T286" s="532" t="s">
        <v>226</v>
      </c>
      <c r="U286" s="532"/>
      <c r="V286" s="93">
        <v>57.3291623</v>
      </c>
      <c r="W286" s="94">
        <v>107.0192814</v>
      </c>
      <c r="X286" s="532" t="s">
        <v>227</v>
      </c>
      <c r="AC286" s="50"/>
      <c r="AD286" s="96"/>
      <c r="AE286" s="52">
        <v>1</v>
      </c>
      <c r="AF286" s="53"/>
      <c r="AG286" s="50"/>
      <c r="AH286" s="96"/>
      <c r="AI286" s="54">
        <f>F286</f>
        <v>20</v>
      </c>
      <c r="AJ286" s="53"/>
      <c r="AK286" s="408"/>
    </row>
    <row r="287" spans="1:37" x14ac:dyDescent="0.25">
      <c r="A287" s="207" t="s">
        <v>13</v>
      </c>
      <c r="B287" s="79"/>
      <c r="C287" s="80"/>
      <c r="D287" s="80"/>
      <c r="E287" s="81"/>
      <c r="F287" s="302">
        <v>10</v>
      </c>
      <c r="G287" s="493">
        <v>0</v>
      </c>
      <c r="H287" s="103"/>
      <c r="I287" s="104"/>
      <c r="J287" s="105"/>
      <c r="K287" s="105"/>
      <c r="L287" s="106"/>
      <c r="M287" s="107"/>
      <c r="N287" s="108">
        <f>J286</f>
        <v>6.1</v>
      </c>
      <c r="O287" s="109">
        <f>N287/F287*100</f>
        <v>61</v>
      </c>
      <c r="P287" s="110">
        <f>IF(G286&gt;(F287*1.05),0,(F287*1.05)-G286)</f>
        <v>6.4</v>
      </c>
      <c r="Q287" s="110">
        <f>IF(N287&gt;(F287*1.05),0,(F287*1.05)-N287)</f>
        <v>4.4000000000000004</v>
      </c>
      <c r="R287" s="111">
        <f>IF(N287&gt;(1.05*F287),0,(F287*1.05)-N287)</f>
        <v>4.4000000000000004</v>
      </c>
      <c r="S287" s="533"/>
      <c r="T287" s="533"/>
      <c r="U287" s="533"/>
      <c r="V287" s="112"/>
      <c r="W287" s="113"/>
      <c r="X287" s="533"/>
      <c r="AC287" s="50"/>
      <c r="AD287" s="51"/>
      <c r="AE287" s="52"/>
      <c r="AF287" s="53"/>
      <c r="AG287" s="50"/>
      <c r="AH287" s="51"/>
      <c r="AI287" s="54"/>
      <c r="AJ287" s="53"/>
      <c r="AK287" s="408"/>
    </row>
    <row r="288" spans="1:37" x14ac:dyDescent="0.25">
      <c r="A288" s="207" t="s">
        <v>10</v>
      </c>
      <c r="B288" s="79"/>
      <c r="C288" s="80"/>
      <c r="D288" s="80"/>
      <c r="E288" s="81"/>
      <c r="F288" s="302">
        <v>10</v>
      </c>
      <c r="G288" s="493">
        <v>4.0999999999999996</v>
      </c>
      <c r="H288" s="117"/>
      <c r="I288" s="118"/>
      <c r="J288" s="119"/>
      <c r="K288" s="120"/>
      <c r="L288" s="120"/>
      <c r="M288" s="120"/>
      <c r="N288" s="121"/>
      <c r="O288" s="122"/>
      <c r="P288" s="122"/>
      <c r="Q288" s="91"/>
      <c r="R288" s="92"/>
      <c r="S288" s="534"/>
      <c r="T288" s="534"/>
      <c r="U288" s="534"/>
      <c r="V288" s="123"/>
      <c r="W288" s="124"/>
      <c r="X288" s="534"/>
      <c r="AC288" s="50"/>
      <c r="AD288" s="51"/>
      <c r="AE288" s="52"/>
      <c r="AF288" s="53"/>
      <c r="AG288" s="50"/>
      <c r="AH288" s="51"/>
      <c r="AI288" s="54"/>
      <c r="AJ288" s="53"/>
      <c r="AK288" s="408"/>
    </row>
    <row r="289" spans="1:37" s="478" customFormat="1" x14ac:dyDescent="0.2">
      <c r="A289" s="132" t="s">
        <v>54</v>
      </c>
      <c r="B289" s="133" t="s">
        <v>42</v>
      </c>
      <c r="C289" s="133" t="s">
        <v>42</v>
      </c>
      <c r="D289" s="133" t="s">
        <v>42</v>
      </c>
      <c r="E289" s="133" t="s">
        <v>42</v>
      </c>
      <c r="F289" s="134"/>
      <c r="G289" s="134"/>
      <c r="H289" s="265" t="s">
        <v>219</v>
      </c>
      <c r="I289" s="137" t="s">
        <v>42</v>
      </c>
      <c r="J289" s="135"/>
      <c r="K289" s="135"/>
      <c r="L289" s="135"/>
      <c r="M289" s="135"/>
      <c r="N289" s="135"/>
      <c r="O289" s="138"/>
      <c r="P289" s="138"/>
      <c r="Q289" s="139"/>
      <c r="R289" s="139"/>
      <c r="S289" s="140"/>
      <c r="T289" s="141"/>
      <c r="U289" s="140"/>
      <c r="V289" s="142"/>
      <c r="W289" s="143"/>
      <c r="X289" s="77"/>
      <c r="Y289" s="63"/>
      <c r="Z289" s="63"/>
      <c r="AA289" s="63"/>
      <c r="AB289" s="63"/>
      <c r="AC289" s="50"/>
      <c r="AD289" s="51"/>
      <c r="AE289" s="52"/>
      <c r="AF289" s="53"/>
      <c r="AG289" s="50"/>
      <c r="AH289" s="51"/>
      <c r="AI289" s="54"/>
      <c r="AJ289" s="53"/>
      <c r="AK289" s="408"/>
    </row>
    <row r="290" spans="1:37" ht="12.75" customHeight="1" x14ac:dyDescent="0.25">
      <c r="A290" s="207" t="s">
        <v>228</v>
      </c>
      <c r="B290" s="146"/>
      <c r="C290" s="126"/>
      <c r="D290" s="126" t="s">
        <v>59</v>
      </c>
      <c r="E290" s="147"/>
      <c r="F290" s="127">
        <f>F291</f>
        <v>6.3</v>
      </c>
      <c r="G290" s="83">
        <f>G291</f>
        <v>1.5</v>
      </c>
      <c r="H290" s="84">
        <v>2.5000000000000001E-2</v>
      </c>
      <c r="I290" s="85">
        <v>2.5000000000000001E-2</v>
      </c>
      <c r="J290" s="86">
        <f>G290+I290</f>
        <v>1.5249999999999999</v>
      </c>
      <c r="K290" s="87">
        <v>1.3340000000000001</v>
      </c>
      <c r="L290" s="88">
        <v>0</v>
      </c>
      <c r="M290" s="87">
        <f>K290+L290</f>
        <v>1.3340000000000001</v>
      </c>
      <c r="N290" s="89"/>
      <c r="O290" s="90"/>
      <c r="P290" s="90"/>
      <c r="Q290" s="91"/>
      <c r="R290" s="92"/>
      <c r="S290" s="535" t="s">
        <v>229</v>
      </c>
      <c r="T290" s="535" t="s">
        <v>230</v>
      </c>
      <c r="U290" s="535"/>
      <c r="V290" s="179">
        <v>57.501598000000001</v>
      </c>
      <c r="W290" s="180">
        <v>107.900312</v>
      </c>
      <c r="X290" s="561" t="s">
        <v>227</v>
      </c>
      <c r="AC290" s="50"/>
      <c r="AD290" s="96"/>
      <c r="AE290" s="52">
        <v>1</v>
      </c>
      <c r="AF290" s="53"/>
      <c r="AG290" s="50"/>
      <c r="AH290" s="51"/>
      <c r="AI290" s="54">
        <f>F290</f>
        <v>6.3</v>
      </c>
      <c r="AJ290" s="53"/>
      <c r="AK290" s="408"/>
    </row>
    <row r="291" spans="1:37" x14ac:dyDescent="0.25">
      <c r="A291" s="207" t="s">
        <v>13</v>
      </c>
      <c r="B291" s="79"/>
      <c r="C291" s="80"/>
      <c r="D291" s="80"/>
      <c r="E291" s="81"/>
      <c r="F291" s="302">
        <v>6.3</v>
      </c>
      <c r="G291" s="493">
        <v>1.5</v>
      </c>
      <c r="H291" s="308"/>
      <c r="I291" s="309"/>
      <c r="J291" s="121"/>
      <c r="K291" s="121"/>
      <c r="L291" s="298"/>
      <c r="M291" s="299"/>
      <c r="N291" s="108">
        <f>J290</f>
        <v>1.5249999999999999</v>
      </c>
      <c r="O291" s="109">
        <f>N291/F291*100</f>
        <v>24.206349206349206</v>
      </c>
      <c r="P291" s="110">
        <f>IF(G290&gt;(F291*1.05),0,(F291*1.05)-G290)</f>
        <v>5.1150000000000002</v>
      </c>
      <c r="Q291" s="110">
        <f>IF(N291&gt;(F291*1.05),0,(F291*1.05)-N291)</f>
        <v>5.09</v>
      </c>
      <c r="R291" s="111">
        <f>IF(N291&gt;(1.05*F291),0,(F291*1.05)-N291)</f>
        <v>5.09</v>
      </c>
      <c r="S291" s="536"/>
      <c r="T291" s="536"/>
      <c r="U291" s="536"/>
      <c r="V291" s="182"/>
      <c r="W291" s="183"/>
      <c r="X291" s="562"/>
      <c r="AC291" s="50"/>
      <c r="AD291" s="51"/>
      <c r="AE291" s="52"/>
      <c r="AF291" s="53"/>
      <c r="AG291" s="50"/>
      <c r="AH291" s="51"/>
      <c r="AI291" s="54"/>
      <c r="AJ291" s="53"/>
      <c r="AK291" s="408"/>
    </row>
    <row r="292" spans="1:37" s="478" customFormat="1" x14ac:dyDescent="0.2">
      <c r="A292" s="132" t="s">
        <v>61</v>
      </c>
      <c r="B292" s="133" t="s">
        <v>42</v>
      </c>
      <c r="C292" s="133" t="s">
        <v>42</v>
      </c>
      <c r="D292" s="133" t="s">
        <v>42</v>
      </c>
      <c r="E292" s="133" t="s">
        <v>42</v>
      </c>
      <c r="F292" s="134"/>
      <c r="G292" s="134"/>
      <c r="H292" s="310" t="s">
        <v>219</v>
      </c>
      <c r="I292" s="137" t="s">
        <v>42</v>
      </c>
      <c r="J292" s="311"/>
      <c r="K292" s="311"/>
      <c r="L292" s="311"/>
      <c r="M292" s="311"/>
      <c r="N292" s="135"/>
      <c r="O292" s="138"/>
      <c r="P292" s="138"/>
      <c r="Q292" s="139"/>
      <c r="R292" s="139"/>
      <c r="S292" s="140"/>
      <c r="T292" s="141"/>
      <c r="U292" s="140"/>
      <c r="V292" s="142"/>
      <c r="W292" s="143"/>
      <c r="X292" s="77"/>
      <c r="Y292" s="63"/>
      <c r="Z292" s="63"/>
      <c r="AA292" s="63"/>
      <c r="AB292" s="63"/>
      <c r="AC292" s="50"/>
      <c r="AD292" s="51"/>
      <c r="AE292" s="52"/>
      <c r="AF292" s="53"/>
      <c r="AG292" s="50"/>
      <c r="AH292" s="51"/>
      <c r="AI292" s="54"/>
      <c r="AJ292" s="53"/>
      <c r="AK292" s="408"/>
    </row>
    <row r="293" spans="1:37" ht="12.75" customHeight="1" x14ac:dyDescent="0.25">
      <c r="A293" s="295" t="s">
        <v>231</v>
      </c>
      <c r="B293" s="146"/>
      <c r="C293" s="126"/>
      <c r="D293" s="126" t="s">
        <v>5</v>
      </c>
      <c r="E293" s="147"/>
      <c r="F293" s="214">
        <f>F294+F295</f>
        <v>50</v>
      </c>
      <c r="G293" s="215">
        <f>G294+G295</f>
        <v>21.7</v>
      </c>
      <c r="H293" s="216">
        <v>0.12375</v>
      </c>
      <c r="I293" s="217">
        <v>7.5750000000000012E-2</v>
      </c>
      <c r="J293" s="218">
        <f>G293+I293</f>
        <v>21.775749999999999</v>
      </c>
      <c r="K293" s="219">
        <v>0.98799999999999999</v>
      </c>
      <c r="L293" s="220">
        <v>12.824999999999999</v>
      </c>
      <c r="M293" s="87">
        <f>K293+L293</f>
        <v>13.812999999999999</v>
      </c>
      <c r="N293" s="89"/>
      <c r="O293" s="90"/>
      <c r="P293" s="90"/>
      <c r="Q293" s="91"/>
      <c r="R293" s="92"/>
      <c r="S293" s="532" t="s">
        <v>14</v>
      </c>
      <c r="T293" s="532" t="s">
        <v>232</v>
      </c>
      <c r="U293" s="532" t="s">
        <v>233</v>
      </c>
      <c r="V293" s="93">
        <v>57.758403100000002</v>
      </c>
      <c r="W293" s="94">
        <v>108.1028938</v>
      </c>
      <c r="X293" s="532" t="s">
        <v>227</v>
      </c>
      <c r="AC293" s="50"/>
      <c r="AD293" s="51"/>
      <c r="AE293" s="52">
        <v>1</v>
      </c>
      <c r="AF293" s="53"/>
      <c r="AG293" s="50"/>
      <c r="AH293" s="51"/>
      <c r="AI293" s="54">
        <f>F293</f>
        <v>50</v>
      </c>
      <c r="AJ293" s="53"/>
      <c r="AK293" s="408"/>
    </row>
    <row r="294" spans="1:37" x14ac:dyDescent="0.25">
      <c r="A294" s="312" t="s">
        <v>11</v>
      </c>
      <c r="B294" s="79"/>
      <c r="C294" s="80"/>
      <c r="D294" s="80"/>
      <c r="E294" s="81"/>
      <c r="F294" s="313">
        <v>25</v>
      </c>
      <c r="G294" s="494">
        <v>10.199999999999999</v>
      </c>
      <c r="H294" s="103"/>
      <c r="I294" s="104"/>
      <c r="J294" s="105"/>
      <c r="K294" s="105"/>
      <c r="L294" s="106"/>
      <c r="M294" s="107"/>
      <c r="N294" s="108">
        <f>J293</f>
        <v>21.775749999999999</v>
      </c>
      <c r="O294" s="109">
        <f>N294/F294*100</f>
        <v>87.102999999999994</v>
      </c>
      <c r="P294" s="110">
        <f>IF(G293&gt;(F294*1.05),0,(F294*1.05)-G293)</f>
        <v>4.5500000000000007</v>
      </c>
      <c r="Q294" s="110">
        <f>IF(N294&gt;(F294*1.05),0,(F294*1.05)-N294)</f>
        <v>4.4742500000000014</v>
      </c>
      <c r="R294" s="111">
        <f>IF(N294&gt;(1.05*F294),0,(F294*1.05)-N294)</f>
        <v>4.4742500000000014</v>
      </c>
      <c r="S294" s="533"/>
      <c r="T294" s="533"/>
      <c r="U294" s="533"/>
      <c r="V294" s="112"/>
      <c r="W294" s="113"/>
      <c r="X294" s="533"/>
      <c r="AC294" s="50"/>
      <c r="AD294" s="51"/>
      <c r="AE294" s="52"/>
      <c r="AF294" s="53"/>
      <c r="AG294" s="50"/>
      <c r="AH294" s="51"/>
      <c r="AI294" s="54"/>
      <c r="AJ294" s="53"/>
      <c r="AK294" s="408"/>
    </row>
    <row r="295" spans="1:37" x14ac:dyDescent="0.25">
      <c r="A295" s="312" t="s">
        <v>12</v>
      </c>
      <c r="B295" s="79"/>
      <c r="C295" s="80"/>
      <c r="D295" s="80"/>
      <c r="E295" s="81"/>
      <c r="F295" s="313">
        <v>25</v>
      </c>
      <c r="G295" s="494">
        <v>11.5</v>
      </c>
      <c r="H295" s="117"/>
      <c r="I295" s="118"/>
      <c r="J295" s="119"/>
      <c r="K295" s="120"/>
      <c r="L295" s="120"/>
      <c r="M295" s="120"/>
      <c r="N295" s="121"/>
      <c r="O295" s="122"/>
      <c r="P295" s="122"/>
      <c r="Q295" s="91"/>
      <c r="R295" s="92"/>
      <c r="S295" s="534"/>
      <c r="T295" s="534"/>
      <c r="U295" s="534"/>
      <c r="V295" s="123"/>
      <c r="W295" s="124"/>
      <c r="X295" s="534"/>
      <c r="AC295" s="50"/>
      <c r="AD295" s="51"/>
      <c r="AE295" s="52"/>
      <c r="AF295" s="53"/>
      <c r="AG295" s="50"/>
      <c r="AH295" s="51"/>
      <c r="AI295" s="54"/>
      <c r="AJ295" s="53"/>
      <c r="AK295" s="408"/>
    </row>
    <row r="296" spans="1:37" s="478" customFormat="1" x14ac:dyDescent="0.2">
      <c r="A296" s="314" t="s">
        <v>63</v>
      </c>
      <c r="B296" s="315" t="s">
        <v>42</v>
      </c>
      <c r="C296" s="315" t="s">
        <v>42</v>
      </c>
      <c r="D296" s="315" t="s">
        <v>42</v>
      </c>
      <c r="E296" s="315" t="s">
        <v>42</v>
      </c>
      <c r="F296" s="165"/>
      <c r="G296" s="165"/>
      <c r="H296" s="167" t="s">
        <v>234</v>
      </c>
      <c r="I296" s="168" t="s">
        <v>42</v>
      </c>
      <c r="J296" s="166"/>
      <c r="K296" s="166"/>
      <c r="L296" s="166"/>
      <c r="M296" s="166"/>
      <c r="N296" s="166"/>
      <c r="O296" s="169"/>
      <c r="P296" s="169"/>
      <c r="Q296" s="170"/>
      <c r="R296" s="170"/>
      <c r="S296" s="173"/>
      <c r="T296" s="172"/>
      <c r="U296" s="173"/>
      <c r="V296" s="174"/>
      <c r="W296" s="175"/>
      <c r="X296" s="77"/>
      <c r="Y296" s="63"/>
      <c r="Z296" s="63"/>
      <c r="AA296" s="63"/>
      <c r="AB296" s="63"/>
      <c r="AC296" s="50"/>
      <c r="AD296" s="51"/>
      <c r="AE296" s="52"/>
      <c r="AF296" s="53"/>
      <c r="AG296" s="50"/>
      <c r="AH296" s="51"/>
      <c r="AI296" s="54"/>
      <c r="AJ296" s="53"/>
      <c r="AK296" s="408"/>
    </row>
    <row r="297" spans="1:37" ht="14.25" customHeight="1" x14ac:dyDescent="0.25">
      <c r="A297" s="316" t="s">
        <v>235</v>
      </c>
      <c r="B297" s="176"/>
      <c r="C297" s="177"/>
      <c r="D297" s="177"/>
      <c r="E297" s="178" t="s">
        <v>4</v>
      </c>
      <c r="F297" s="317">
        <f>F298+F299</f>
        <v>12.6</v>
      </c>
      <c r="G297" s="215">
        <f>G298+G299</f>
        <v>2.5</v>
      </c>
      <c r="H297" s="216">
        <v>0</v>
      </c>
      <c r="I297" s="217">
        <v>0</v>
      </c>
      <c r="J297" s="218">
        <f>G297+I297</f>
        <v>2.5</v>
      </c>
      <c r="K297" s="219">
        <v>0</v>
      </c>
      <c r="L297" s="220">
        <v>4.5179999999999998</v>
      </c>
      <c r="M297" s="87">
        <f>K297+L297</f>
        <v>4.5179999999999998</v>
      </c>
      <c r="N297" s="89"/>
      <c r="O297" s="90"/>
      <c r="P297" s="90"/>
      <c r="Q297" s="91"/>
      <c r="R297" s="92"/>
      <c r="S297" s="532" t="s">
        <v>229</v>
      </c>
      <c r="T297" s="532" t="s">
        <v>236</v>
      </c>
      <c r="U297" s="532"/>
      <c r="V297" s="93">
        <v>57.854981899999999</v>
      </c>
      <c r="W297" s="94">
        <v>108.3742046</v>
      </c>
      <c r="X297" s="532" t="s">
        <v>227</v>
      </c>
      <c r="AC297" s="50"/>
      <c r="AD297" s="51"/>
      <c r="AE297" s="52"/>
      <c r="AF297" s="53">
        <v>1</v>
      </c>
      <c r="AG297" s="50"/>
      <c r="AH297" s="51"/>
      <c r="AI297" s="54"/>
      <c r="AJ297" s="53">
        <f>F297</f>
        <v>12.6</v>
      </c>
      <c r="AK297" s="408"/>
    </row>
    <row r="298" spans="1:37" x14ac:dyDescent="0.2">
      <c r="A298" s="318" t="s">
        <v>13</v>
      </c>
      <c r="B298" s="79"/>
      <c r="C298" s="80"/>
      <c r="D298" s="80"/>
      <c r="E298" s="81"/>
      <c r="F298" s="252">
        <v>6.3</v>
      </c>
      <c r="G298" s="130">
        <v>0</v>
      </c>
      <c r="H298" s="103"/>
      <c r="I298" s="104"/>
      <c r="J298" s="105"/>
      <c r="K298" s="105"/>
      <c r="L298" s="106"/>
      <c r="M298" s="107"/>
      <c r="N298" s="108">
        <f>J297</f>
        <v>2.5</v>
      </c>
      <c r="O298" s="109">
        <f>N298/F298*100</f>
        <v>39.682539682539684</v>
      </c>
      <c r="P298" s="110">
        <f>IF(G297&gt;(F298*1.05),0,(F298*1.05)-G297)</f>
        <v>4.1150000000000002</v>
      </c>
      <c r="Q298" s="110">
        <f>IF(N298&gt;(F298*1.05),0,(F298*1.05)-N298)</f>
        <v>4.1150000000000002</v>
      </c>
      <c r="R298" s="111">
        <f>IF(N298&gt;(1.05*F298),0,(F298*1.05)-N298)</f>
        <v>4.1150000000000002</v>
      </c>
      <c r="S298" s="533"/>
      <c r="T298" s="533"/>
      <c r="U298" s="533"/>
      <c r="V298" s="112"/>
      <c r="W298" s="113"/>
      <c r="X298" s="533"/>
      <c r="AC298" s="50"/>
      <c r="AD298" s="51"/>
      <c r="AE298" s="52"/>
      <c r="AF298" s="53"/>
      <c r="AG298" s="50"/>
      <c r="AH298" s="51"/>
      <c r="AI298" s="54"/>
      <c r="AJ298" s="53"/>
      <c r="AK298" s="408"/>
    </row>
    <row r="299" spans="1:37" x14ac:dyDescent="0.25">
      <c r="A299" s="262" t="s">
        <v>10</v>
      </c>
      <c r="B299" s="79"/>
      <c r="C299" s="80"/>
      <c r="D299" s="80"/>
      <c r="E299" s="81"/>
      <c r="F299" s="252">
        <v>6.3</v>
      </c>
      <c r="G299" s="495">
        <v>2.5</v>
      </c>
      <c r="H299" s="117"/>
      <c r="I299" s="118"/>
      <c r="J299" s="119"/>
      <c r="K299" s="120"/>
      <c r="L299" s="120"/>
      <c r="M299" s="120"/>
      <c r="N299" s="121"/>
      <c r="O299" s="122"/>
      <c r="P299" s="122"/>
      <c r="Q299" s="91"/>
      <c r="R299" s="92"/>
      <c r="S299" s="534"/>
      <c r="T299" s="534"/>
      <c r="U299" s="534"/>
      <c r="V299" s="123"/>
      <c r="W299" s="124"/>
      <c r="X299" s="534"/>
      <c r="AC299" s="50"/>
      <c r="AD299" s="51"/>
      <c r="AE299" s="52"/>
      <c r="AF299" s="53"/>
      <c r="AG299" s="50"/>
      <c r="AH299" s="51"/>
      <c r="AI299" s="54"/>
      <c r="AJ299" s="53"/>
      <c r="AK299" s="408"/>
    </row>
    <row r="300" spans="1:37" s="478" customFormat="1" x14ac:dyDescent="0.2">
      <c r="A300" s="163" t="s">
        <v>63</v>
      </c>
      <c r="B300" s="164" t="s">
        <v>42</v>
      </c>
      <c r="C300" s="164" t="s">
        <v>42</v>
      </c>
      <c r="D300" s="164" t="s">
        <v>42</v>
      </c>
      <c r="E300" s="164" t="s">
        <v>42</v>
      </c>
      <c r="F300" s="165"/>
      <c r="G300" s="165"/>
      <c r="H300" s="167" t="s">
        <v>234</v>
      </c>
      <c r="I300" s="168" t="s">
        <v>42</v>
      </c>
      <c r="J300" s="166"/>
      <c r="K300" s="166"/>
      <c r="L300" s="166"/>
      <c r="M300" s="166"/>
      <c r="N300" s="166"/>
      <c r="O300" s="169"/>
      <c r="P300" s="169"/>
      <c r="Q300" s="170"/>
      <c r="R300" s="170"/>
      <c r="S300" s="173"/>
      <c r="T300" s="172"/>
      <c r="U300" s="173"/>
      <c r="V300" s="174"/>
      <c r="W300" s="175"/>
      <c r="X300" s="77"/>
      <c r="Y300" s="63"/>
      <c r="Z300" s="63"/>
      <c r="AA300" s="63"/>
      <c r="AB300" s="63"/>
      <c r="AC300" s="50"/>
      <c r="AD300" s="51"/>
      <c r="AE300" s="52"/>
      <c r="AF300" s="53"/>
      <c r="AG300" s="50"/>
      <c r="AH300" s="51"/>
      <c r="AI300" s="54"/>
      <c r="AJ300" s="53"/>
      <c r="AK300" s="408"/>
    </row>
    <row r="301" spans="1:37" ht="14.25" customHeight="1" x14ac:dyDescent="0.25">
      <c r="A301" s="312" t="s">
        <v>237</v>
      </c>
      <c r="B301" s="176"/>
      <c r="C301" s="177"/>
      <c r="D301" s="177"/>
      <c r="E301" s="178" t="s">
        <v>88</v>
      </c>
      <c r="F301" s="214">
        <f>F302+F303</f>
        <v>4.3</v>
      </c>
      <c r="G301" s="215">
        <f>G302+G303</f>
        <v>1.1000000000000001</v>
      </c>
      <c r="H301" s="216">
        <v>0.127</v>
      </c>
      <c r="I301" s="217">
        <v>-4.8000000000000022E-2</v>
      </c>
      <c r="J301" s="218">
        <f>G301+I301</f>
        <v>1.052</v>
      </c>
      <c r="K301" s="219">
        <v>2.0419999999999998</v>
      </c>
      <c r="L301" s="220">
        <v>0</v>
      </c>
      <c r="M301" s="87">
        <f>K301+L301</f>
        <v>2.0419999999999998</v>
      </c>
      <c r="N301" s="89"/>
      <c r="O301" s="90"/>
      <c r="P301" s="90"/>
      <c r="Q301" s="91"/>
      <c r="R301" s="92"/>
      <c r="S301" s="532" t="s">
        <v>229</v>
      </c>
      <c r="T301" s="532" t="s">
        <v>238</v>
      </c>
      <c r="U301" s="532"/>
      <c r="V301" s="93">
        <v>57.948250799999997</v>
      </c>
      <c r="W301" s="94">
        <v>108.47737309999999</v>
      </c>
      <c r="X301" s="532" t="s">
        <v>227</v>
      </c>
      <c r="AC301" s="50"/>
      <c r="AD301" s="51"/>
      <c r="AE301" s="52"/>
      <c r="AF301" s="53">
        <v>1</v>
      </c>
      <c r="AG301" s="50"/>
      <c r="AH301" s="51"/>
      <c r="AI301" s="54"/>
      <c r="AJ301" s="53">
        <f>F301</f>
        <v>4.3</v>
      </c>
      <c r="AK301" s="408"/>
    </row>
    <row r="302" spans="1:37" x14ac:dyDescent="0.2">
      <c r="A302" s="262" t="s">
        <v>13</v>
      </c>
      <c r="B302" s="79"/>
      <c r="C302" s="80"/>
      <c r="D302" s="80"/>
      <c r="E302" s="81"/>
      <c r="F302" s="252">
        <v>2.5</v>
      </c>
      <c r="G302" s="500">
        <v>0.9</v>
      </c>
      <c r="H302" s="103"/>
      <c r="I302" s="104"/>
      <c r="J302" s="105"/>
      <c r="K302" s="105"/>
      <c r="L302" s="106"/>
      <c r="M302" s="107"/>
      <c r="N302" s="108">
        <f>J301</f>
        <v>1.052</v>
      </c>
      <c r="O302" s="109">
        <f>N302/F302*100</f>
        <v>42.08</v>
      </c>
      <c r="P302" s="110">
        <f>IF(G301&gt;(F302*1.05),0,(F302*1.05)-G301)</f>
        <v>1.5249999999999999</v>
      </c>
      <c r="Q302" s="110">
        <f>IF(N302&gt;(F302*1.05),0,(F302*1.05)-N302)</f>
        <v>1.573</v>
      </c>
      <c r="R302" s="111">
        <f>IF(N302&gt;(1.05*F302),0,(F302*1.05)-N302)</f>
        <v>1.573</v>
      </c>
      <c r="S302" s="533"/>
      <c r="T302" s="533"/>
      <c r="U302" s="533"/>
      <c r="V302" s="112"/>
      <c r="W302" s="113"/>
      <c r="X302" s="533"/>
      <c r="AC302" s="50"/>
      <c r="AD302" s="51"/>
      <c r="AE302" s="52"/>
      <c r="AF302" s="53"/>
      <c r="AG302" s="50"/>
      <c r="AH302" s="51"/>
      <c r="AI302" s="54"/>
      <c r="AJ302" s="53"/>
      <c r="AK302" s="408"/>
    </row>
    <row r="303" spans="1:37" x14ac:dyDescent="0.2">
      <c r="A303" s="262" t="s">
        <v>10</v>
      </c>
      <c r="B303" s="79"/>
      <c r="C303" s="80"/>
      <c r="D303" s="80"/>
      <c r="E303" s="81"/>
      <c r="F303" s="252">
        <v>1.8</v>
      </c>
      <c r="G303" s="500">
        <v>0.2</v>
      </c>
      <c r="H303" s="117"/>
      <c r="I303" s="118"/>
      <c r="J303" s="119"/>
      <c r="K303" s="120"/>
      <c r="L303" s="120"/>
      <c r="M303" s="120"/>
      <c r="N303" s="121"/>
      <c r="O303" s="122"/>
      <c r="P303" s="122"/>
      <c r="Q303" s="91"/>
      <c r="R303" s="92"/>
      <c r="S303" s="534"/>
      <c r="T303" s="534"/>
      <c r="U303" s="534"/>
      <c r="V303" s="123"/>
      <c r="W303" s="124"/>
      <c r="X303" s="534"/>
      <c r="AC303" s="50"/>
      <c r="AD303" s="51"/>
      <c r="AE303" s="52"/>
      <c r="AF303" s="53"/>
      <c r="AG303" s="50"/>
      <c r="AH303" s="51"/>
      <c r="AI303" s="54"/>
      <c r="AJ303" s="53"/>
      <c r="AK303" s="408"/>
    </row>
    <row r="304" spans="1:37" s="478" customFormat="1" x14ac:dyDescent="0.2">
      <c r="A304" s="163" t="s">
        <v>63</v>
      </c>
      <c r="B304" s="164" t="s">
        <v>42</v>
      </c>
      <c r="C304" s="164" t="s">
        <v>42</v>
      </c>
      <c r="D304" s="164" t="s">
        <v>42</v>
      </c>
      <c r="E304" s="164" t="s">
        <v>42</v>
      </c>
      <c r="F304" s="165"/>
      <c r="G304" s="165"/>
      <c r="H304" s="167" t="s">
        <v>234</v>
      </c>
      <c r="I304" s="168" t="s">
        <v>42</v>
      </c>
      <c r="J304" s="166"/>
      <c r="K304" s="166"/>
      <c r="L304" s="166"/>
      <c r="M304" s="166"/>
      <c r="N304" s="166"/>
      <c r="O304" s="169"/>
      <c r="P304" s="169"/>
      <c r="Q304" s="170"/>
      <c r="R304" s="170"/>
      <c r="S304" s="173"/>
      <c r="T304" s="172"/>
      <c r="U304" s="173"/>
      <c r="V304" s="174"/>
      <c r="W304" s="175"/>
      <c r="X304" s="77"/>
      <c r="Y304" s="63"/>
      <c r="Z304" s="63"/>
      <c r="AA304" s="63"/>
      <c r="AB304" s="63"/>
      <c r="AC304" s="50"/>
      <c r="AD304" s="51"/>
      <c r="AE304" s="52"/>
      <c r="AF304" s="53"/>
      <c r="AG304" s="50"/>
      <c r="AH304" s="51"/>
      <c r="AI304" s="54"/>
      <c r="AJ304" s="53"/>
      <c r="AK304" s="408"/>
    </row>
    <row r="305" spans="1:37" ht="14.25" customHeight="1" x14ac:dyDescent="0.25">
      <c r="A305" s="262" t="s">
        <v>239</v>
      </c>
      <c r="B305" s="176"/>
      <c r="C305" s="177"/>
      <c r="D305" s="177"/>
      <c r="E305" s="178" t="s">
        <v>88</v>
      </c>
      <c r="F305" s="214">
        <f>F306+F307</f>
        <v>2</v>
      </c>
      <c r="G305" s="215">
        <f>G306+G307</f>
        <v>0.30000000000000004</v>
      </c>
      <c r="H305" s="216">
        <v>0</v>
      </c>
      <c r="I305" s="217">
        <v>0</v>
      </c>
      <c r="J305" s="218">
        <f>G305+I305</f>
        <v>0.30000000000000004</v>
      </c>
      <c r="K305" s="219">
        <v>1.0860000000000001</v>
      </c>
      <c r="L305" s="220">
        <v>0</v>
      </c>
      <c r="M305" s="87">
        <f>K305+L305</f>
        <v>1.0860000000000001</v>
      </c>
      <c r="N305" s="89"/>
      <c r="O305" s="90"/>
      <c r="P305" s="90"/>
      <c r="Q305" s="91"/>
      <c r="R305" s="92"/>
      <c r="S305" s="532" t="s">
        <v>229</v>
      </c>
      <c r="T305" s="532" t="s">
        <v>240</v>
      </c>
      <c r="U305" s="532"/>
      <c r="V305" s="93">
        <v>58.134425700000001</v>
      </c>
      <c r="W305" s="94">
        <v>108.85502820000001</v>
      </c>
      <c r="X305" s="532" t="s">
        <v>227</v>
      </c>
      <c r="AC305" s="50"/>
      <c r="AD305" s="51"/>
      <c r="AE305" s="52"/>
      <c r="AF305" s="53">
        <v>1</v>
      </c>
      <c r="AG305" s="50"/>
      <c r="AH305" s="51"/>
      <c r="AI305" s="54"/>
      <c r="AJ305" s="53">
        <f>F305</f>
        <v>2</v>
      </c>
      <c r="AK305" s="408"/>
    </row>
    <row r="306" spans="1:37" x14ac:dyDescent="0.25">
      <c r="A306" s="262" t="s">
        <v>13</v>
      </c>
      <c r="B306" s="79"/>
      <c r="C306" s="80"/>
      <c r="D306" s="80"/>
      <c r="E306" s="81"/>
      <c r="F306" s="252">
        <v>1</v>
      </c>
      <c r="G306" s="495">
        <v>0.1</v>
      </c>
      <c r="H306" s="103"/>
      <c r="I306" s="104"/>
      <c r="J306" s="105"/>
      <c r="K306" s="105"/>
      <c r="L306" s="106"/>
      <c r="M306" s="107"/>
      <c r="N306" s="108">
        <f>J305</f>
        <v>0.30000000000000004</v>
      </c>
      <c r="O306" s="109">
        <f>N306/F306*100</f>
        <v>30.000000000000004</v>
      </c>
      <c r="P306" s="110">
        <f>IF(G305&gt;(F306*1.05),0,(F306*1.05)-G305)</f>
        <v>0.75</v>
      </c>
      <c r="Q306" s="110">
        <f>IF(N306&gt;(F306*1.05),0,(F306*1.05)-N306)</f>
        <v>0.75</v>
      </c>
      <c r="R306" s="111">
        <f>IF(N306&gt;(1.05*F306),0,(F306*1.05)-N306)</f>
        <v>0.75</v>
      </c>
      <c r="S306" s="533"/>
      <c r="T306" s="533"/>
      <c r="U306" s="533"/>
      <c r="V306" s="112"/>
      <c r="W306" s="113"/>
      <c r="X306" s="533"/>
      <c r="AC306" s="50"/>
      <c r="AD306" s="51"/>
      <c r="AE306" s="52"/>
      <c r="AF306" s="53"/>
      <c r="AG306" s="50"/>
      <c r="AH306" s="51"/>
      <c r="AI306" s="54"/>
      <c r="AJ306" s="53"/>
      <c r="AK306" s="408"/>
    </row>
    <row r="307" spans="1:37" x14ac:dyDescent="0.25">
      <c r="A307" s="262" t="s">
        <v>10</v>
      </c>
      <c r="B307" s="79"/>
      <c r="C307" s="80"/>
      <c r="D307" s="80"/>
      <c r="E307" s="81"/>
      <c r="F307" s="252">
        <v>1</v>
      </c>
      <c r="G307" s="495">
        <v>0.2</v>
      </c>
      <c r="H307" s="117"/>
      <c r="I307" s="118"/>
      <c r="J307" s="119"/>
      <c r="K307" s="120"/>
      <c r="L307" s="120"/>
      <c r="M307" s="120"/>
      <c r="N307" s="121"/>
      <c r="O307" s="122"/>
      <c r="P307" s="122"/>
      <c r="Q307" s="91"/>
      <c r="R307" s="92"/>
      <c r="S307" s="534"/>
      <c r="T307" s="534"/>
      <c r="U307" s="534"/>
      <c r="V307" s="123"/>
      <c r="W307" s="124"/>
      <c r="X307" s="534"/>
      <c r="AC307" s="50"/>
      <c r="AD307" s="51"/>
      <c r="AE307" s="52"/>
      <c r="AF307" s="53"/>
      <c r="AG307" s="50"/>
      <c r="AH307" s="51"/>
      <c r="AI307" s="54"/>
      <c r="AJ307" s="53"/>
      <c r="AK307" s="408"/>
    </row>
    <row r="308" spans="1:37" s="478" customFormat="1" x14ac:dyDescent="0.2">
      <c r="A308" s="163" t="s">
        <v>63</v>
      </c>
      <c r="B308" s="164" t="s">
        <v>42</v>
      </c>
      <c r="C308" s="164" t="s">
        <v>42</v>
      </c>
      <c r="D308" s="164" t="s">
        <v>42</v>
      </c>
      <c r="E308" s="164" t="s">
        <v>42</v>
      </c>
      <c r="F308" s="165"/>
      <c r="G308" s="165"/>
      <c r="H308" s="167" t="s">
        <v>234</v>
      </c>
      <c r="I308" s="168" t="s">
        <v>42</v>
      </c>
      <c r="J308" s="166"/>
      <c r="K308" s="166"/>
      <c r="L308" s="166"/>
      <c r="M308" s="166"/>
      <c r="N308" s="166"/>
      <c r="O308" s="169"/>
      <c r="P308" s="169"/>
      <c r="Q308" s="170"/>
      <c r="R308" s="170"/>
      <c r="S308" s="173"/>
      <c r="T308" s="172"/>
      <c r="U308" s="173"/>
      <c r="V308" s="174"/>
      <c r="W308" s="175"/>
      <c r="X308" s="77"/>
      <c r="Y308" s="63"/>
      <c r="Z308" s="63"/>
      <c r="AA308" s="63"/>
      <c r="AB308" s="63"/>
      <c r="AC308" s="50"/>
      <c r="AD308" s="51"/>
      <c r="AE308" s="52"/>
      <c r="AF308" s="53"/>
      <c r="AG308" s="50"/>
      <c r="AH308" s="51"/>
      <c r="AI308" s="54"/>
      <c r="AJ308" s="53"/>
      <c r="AK308" s="408"/>
    </row>
    <row r="309" spans="1:37" ht="14.25" customHeight="1" x14ac:dyDescent="0.25">
      <c r="A309" s="262" t="s">
        <v>241</v>
      </c>
      <c r="B309" s="176"/>
      <c r="C309" s="177"/>
      <c r="D309" s="177"/>
      <c r="E309" s="178" t="s">
        <v>88</v>
      </c>
      <c r="F309" s="252">
        <f>F310</f>
        <v>0.4</v>
      </c>
      <c r="G309" s="495">
        <f>G310</f>
        <v>0.1</v>
      </c>
      <c r="H309" s="216">
        <v>0</v>
      </c>
      <c r="I309" s="217">
        <v>0</v>
      </c>
      <c r="J309" s="218">
        <f>G309+I309</f>
        <v>0.1</v>
      </c>
      <c r="K309" s="219">
        <v>0.113</v>
      </c>
      <c r="L309" s="220">
        <v>0</v>
      </c>
      <c r="M309" s="87">
        <f>K309+L309</f>
        <v>0.113</v>
      </c>
      <c r="N309" s="89"/>
      <c r="O309" s="90"/>
      <c r="P309" s="90"/>
      <c r="Q309" s="91"/>
      <c r="R309" s="92"/>
      <c r="S309" s="535" t="s">
        <v>229</v>
      </c>
      <c r="T309" s="535" t="s">
        <v>242</v>
      </c>
      <c r="U309" s="535"/>
      <c r="V309" s="179" t="s">
        <v>243</v>
      </c>
      <c r="W309" s="180" t="s">
        <v>244</v>
      </c>
      <c r="X309" s="532" t="s">
        <v>227</v>
      </c>
      <c r="AC309" s="50"/>
      <c r="AD309" s="51"/>
      <c r="AE309" s="52"/>
      <c r="AF309" s="53">
        <v>1</v>
      </c>
      <c r="AG309" s="50"/>
      <c r="AH309" s="51"/>
      <c r="AI309" s="54"/>
      <c r="AJ309" s="53">
        <f>F309</f>
        <v>0.4</v>
      </c>
      <c r="AK309" s="408"/>
    </row>
    <row r="310" spans="1:37" x14ac:dyDescent="0.25">
      <c r="A310" s="262" t="s">
        <v>13</v>
      </c>
      <c r="B310" s="79"/>
      <c r="C310" s="80"/>
      <c r="D310" s="80"/>
      <c r="E310" s="81"/>
      <c r="F310" s="252">
        <v>0.4</v>
      </c>
      <c r="G310" s="495">
        <v>0.1</v>
      </c>
      <c r="H310" s="103"/>
      <c r="I310" s="104"/>
      <c r="J310" s="105"/>
      <c r="K310" s="105"/>
      <c r="L310" s="106"/>
      <c r="M310" s="107"/>
      <c r="N310" s="108">
        <f>J309</f>
        <v>0.1</v>
      </c>
      <c r="O310" s="109">
        <f>N310/F310*100</f>
        <v>25</v>
      </c>
      <c r="P310" s="110">
        <f>IF(G309&gt;(F310*1.05),0,(F310*1.05)-G309)</f>
        <v>0.32000000000000006</v>
      </c>
      <c r="Q310" s="110">
        <f>IF(N310&gt;(F310*1.05),0,(F310*1.05)-N310)</f>
        <v>0.32000000000000006</v>
      </c>
      <c r="R310" s="111">
        <f>IF(N310&gt;(1.05*F310),0,(F310*1.05)-N310)</f>
        <v>0.32000000000000006</v>
      </c>
      <c r="S310" s="536"/>
      <c r="T310" s="536"/>
      <c r="U310" s="536"/>
      <c r="V310" s="182"/>
      <c r="W310" s="183"/>
      <c r="X310" s="534"/>
      <c r="AC310" s="50"/>
      <c r="AD310" s="51"/>
      <c r="AE310" s="52"/>
      <c r="AF310" s="53"/>
      <c r="AG310" s="50"/>
      <c r="AH310" s="51"/>
      <c r="AI310" s="54"/>
      <c r="AJ310" s="53"/>
      <c r="AK310" s="408"/>
    </row>
    <row r="311" spans="1:37" s="478" customFormat="1" x14ac:dyDescent="0.2">
      <c r="A311" s="163" t="s">
        <v>63</v>
      </c>
      <c r="B311" s="164" t="s">
        <v>42</v>
      </c>
      <c r="C311" s="164" t="s">
        <v>42</v>
      </c>
      <c r="D311" s="164" t="s">
        <v>42</v>
      </c>
      <c r="E311" s="164" t="s">
        <v>42</v>
      </c>
      <c r="F311" s="165"/>
      <c r="G311" s="165"/>
      <c r="H311" s="167" t="s">
        <v>234</v>
      </c>
      <c r="I311" s="168" t="s">
        <v>42</v>
      </c>
      <c r="J311" s="166"/>
      <c r="K311" s="166"/>
      <c r="L311" s="166"/>
      <c r="M311" s="166"/>
      <c r="N311" s="166"/>
      <c r="O311" s="169"/>
      <c r="P311" s="169"/>
      <c r="Q311" s="170"/>
      <c r="R311" s="170"/>
      <c r="S311" s="173"/>
      <c r="T311" s="172"/>
      <c r="U311" s="173"/>
      <c r="V311" s="174"/>
      <c r="W311" s="175"/>
      <c r="X311" s="77"/>
      <c r="Y311" s="63"/>
      <c r="Z311" s="63"/>
      <c r="AA311" s="63"/>
      <c r="AB311" s="63"/>
      <c r="AC311" s="50"/>
      <c r="AD311" s="51"/>
      <c r="AE311" s="52"/>
      <c r="AF311" s="53"/>
      <c r="AG311" s="50"/>
      <c r="AH311" s="51"/>
      <c r="AI311" s="54"/>
      <c r="AJ311" s="53"/>
      <c r="AK311" s="408"/>
    </row>
    <row r="312" spans="1:37" s="478" customFormat="1" ht="14.25" customHeight="1" x14ac:dyDescent="0.25">
      <c r="A312" s="262" t="s">
        <v>245</v>
      </c>
      <c r="B312" s="176"/>
      <c r="C312" s="177"/>
      <c r="D312" s="177"/>
      <c r="E312" s="178" t="s">
        <v>88</v>
      </c>
      <c r="F312" s="214">
        <f>F313+F314</f>
        <v>8</v>
      </c>
      <c r="G312" s="215">
        <f>G313+G314</f>
        <v>0.4</v>
      </c>
      <c r="H312" s="216">
        <v>1.4999999999999979E-2</v>
      </c>
      <c r="I312" s="217">
        <v>1.4999999999999979E-2</v>
      </c>
      <c r="J312" s="218">
        <f>G312+I312</f>
        <v>0.41499999999999998</v>
      </c>
      <c r="K312" s="219">
        <v>1.1499999999999999</v>
      </c>
      <c r="L312" s="220">
        <v>0</v>
      </c>
      <c r="M312" s="87">
        <f>K312+L312</f>
        <v>1.1499999999999999</v>
      </c>
      <c r="N312" s="89"/>
      <c r="O312" s="90"/>
      <c r="P312" s="90"/>
      <c r="Q312" s="91"/>
      <c r="R312" s="92"/>
      <c r="S312" s="532" t="s">
        <v>229</v>
      </c>
      <c r="T312" s="532" t="s">
        <v>246</v>
      </c>
      <c r="U312" s="532"/>
      <c r="V312" s="93">
        <v>58.208479699999998</v>
      </c>
      <c r="W312" s="94">
        <v>108.96763799999999</v>
      </c>
      <c r="X312" s="532"/>
      <c r="Y312" s="63"/>
      <c r="Z312" s="63"/>
      <c r="AA312" s="63"/>
      <c r="AB312" s="63"/>
      <c r="AC312" s="50"/>
      <c r="AD312" s="51"/>
      <c r="AE312" s="52"/>
      <c r="AF312" s="53">
        <v>1</v>
      </c>
      <c r="AG312" s="50"/>
      <c r="AH312" s="51"/>
      <c r="AI312" s="54"/>
      <c r="AJ312" s="53">
        <f>F312</f>
        <v>8</v>
      </c>
      <c r="AK312" s="408"/>
    </row>
    <row r="313" spans="1:37" x14ac:dyDescent="0.25">
      <c r="A313" s="262" t="s">
        <v>13</v>
      </c>
      <c r="B313" s="79"/>
      <c r="C313" s="80"/>
      <c r="D313" s="80"/>
      <c r="E313" s="81"/>
      <c r="F313" s="252">
        <v>4</v>
      </c>
      <c r="G313" s="495">
        <v>0.2</v>
      </c>
      <c r="H313" s="103"/>
      <c r="I313" s="104"/>
      <c r="J313" s="105"/>
      <c r="K313" s="105"/>
      <c r="L313" s="106"/>
      <c r="M313" s="107"/>
      <c r="N313" s="108">
        <f>J312</f>
        <v>0.41499999999999998</v>
      </c>
      <c r="O313" s="109">
        <f>N313/F313*100</f>
        <v>10.375</v>
      </c>
      <c r="P313" s="110">
        <f>IF(G312&gt;(F313*1.05),0,(F313*1.05)-G312)</f>
        <v>3.8000000000000003</v>
      </c>
      <c r="Q313" s="110">
        <f>IF(N313&gt;(F313*1.05),0,(F313*1.05)-N313)</f>
        <v>3.7850000000000001</v>
      </c>
      <c r="R313" s="111">
        <f>IF(N313&gt;(1.05*F313),0,(F313*1.05)-N313)</f>
        <v>3.7850000000000001</v>
      </c>
      <c r="S313" s="533"/>
      <c r="T313" s="533"/>
      <c r="U313" s="533"/>
      <c r="V313" s="112"/>
      <c r="W313" s="113"/>
      <c r="X313" s="533"/>
      <c r="AC313" s="50"/>
      <c r="AD313" s="51"/>
      <c r="AE313" s="52"/>
      <c r="AF313" s="53"/>
      <c r="AG313" s="50"/>
      <c r="AH313" s="51"/>
      <c r="AI313" s="54"/>
      <c r="AJ313" s="53"/>
      <c r="AK313" s="408"/>
    </row>
    <row r="314" spans="1:37" x14ac:dyDescent="0.25">
      <c r="A314" s="262" t="s">
        <v>10</v>
      </c>
      <c r="B314" s="79"/>
      <c r="C314" s="80"/>
      <c r="D314" s="80"/>
      <c r="E314" s="81"/>
      <c r="F314" s="252">
        <v>4</v>
      </c>
      <c r="G314" s="495">
        <v>0.2</v>
      </c>
      <c r="H314" s="117"/>
      <c r="I314" s="118"/>
      <c r="J314" s="119"/>
      <c r="K314" s="120"/>
      <c r="L314" s="120"/>
      <c r="M314" s="120"/>
      <c r="N314" s="121"/>
      <c r="O314" s="122"/>
      <c r="P314" s="122"/>
      <c r="Q314" s="91"/>
      <c r="R314" s="92"/>
      <c r="S314" s="534"/>
      <c r="T314" s="534"/>
      <c r="U314" s="534"/>
      <c r="V314" s="123"/>
      <c r="W314" s="124"/>
      <c r="X314" s="534"/>
      <c r="AC314" s="50"/>
      <c r="AD314" s="51"/>
      <c r="AE314" s="52"/>
      <c r="AF314" s="53"/>
      <c r="AG314" s="50"/>
      <c r="AH314" s="51"/>
      <c r="AI314" s="54"/>
      <c r="AJ314" s="53"/>
      <c r="AK314" s="408"/>
    </row>
    <row r="315" spans="1:37" s="478" customFormat="1" x14ac:dyDescent="0.2">
      <c r="A315" s="64" t="s">
        <v>186</v>
      </c>
      <c r="B315" s="66" t="s">
        <v>42</v>
      </c>
      <c r="C315" s="66" t="s">
        <v>42</v>
      </c>
      <c r="D315" s="66" t="s">
        <v>42</v>
      </c>
      <c r="E315" s="66" t="s">
        <v>42</v>
      </c>
      <c r="F315" s="66" t="s">
        <v>42</v>
      </c>
      <c r="G315" s="488"/>
      <c r="H315" s="68"/>
      <c r="I315" s="69" t="s">
        <v>42</v>
      </c>
      <c r="J315" s="67"/>
      <c r="K315" s="67"/>
      <c r="L315" s="67"/>
      <c r="M315" s="67"/>
      <c r="N315" s="67"/>
      <c r="O315" s="70"/>
      <c r="P315" s="70"/>
      <c r="Q315" s="71"/>
      <c r="R315" s="71"/>
      <c r="S315" s="74"/>
      <c r="T315" s="73"/>
      <c r="U315" s="74"/>
      <c r="V315" s="75"/>
      <c r="W315" s="76"/>
      <c r="X315" s="77"/>
      <c r="Y315" s="63"/>
      <c r="Z315" s="63"/>
      <c r="AA315" s="63"/>
      <c r="AB315" s="63"/>
      <c r="AC315" s="50"/>
      <c r="AD315" s="51"/>
      <c r="AE315" s="52"/>
      <c r="AF315" s="53"/>
      <c r="AG315" s="50"/>
      <c r="AH315" s="51"/>
      <c r="AI315" s="54"/>
      <c r="AJ315" s="53"/>
      <c r="AK315" s="408"/>
    </row>
    <row r="316" spans="1:37" s="478" customFormat="1" ht="12.75" customHeight="1" x14ac:dyDescent="0.25">
      <c r="A316" s="319" t="s">
        <v>247</v>
      </c>
      <c r="B316" s="79"/>
      <c r="C316" s="126" t="s">
        <v>248</v>
      </c>
      <c r="D316" s="80"/>
      <c r="E316" s="81"/>
      <c r="F316" s="214">
        <f>F317+F318</f>
        <v>126</v>
      </c>
      <c r="G316" s="215">
        <f>G317+G318</f>
        <v>32.299999999999997</v>
      </c>
      <c r="H316" s="216">
        <v>2</v>
      </c>
      <c r="I316" s="217">
        <v>2.7209999999999996</v>
      </c>
      <c r="J316" s="218">
        <f>G316+I316</f>
        <v>35.020999999999994</v>
      </c>
      <c r="K316" s="219">
        <v>1.595</v>
      </c>
      <c r="L316" s="220">
        <v>23.879000000000001</v>
      </c>
      <c r="M316" s="87">
        <f>K316+L316</f>
        <v>25.474</v>
      </c>
      <c r="N316" s="89"/>
      <c r="O316" s="90"/>
      <c r="P316" s="90"/>
      <c r="Q316" s="91"/>
      <c r="R316" s="92"/>
      <c r="S316" s="532" t="s">
        <v>249</v>
      </c>
      <c r="T316" s="532" t="s">
        <v>250</v>
      </c>
      <c r="U316" s="532"/>
      <c r="V316" s="93">
        <v>56.160907000000002</v>
      </c>
      <c r="W316" s="94">
        <v>107.4539924</v>
      </c>
      <c r="X316" s="532"/>
      <c r="Y316" s="63"/>
      <c r="Z316" s="63"/>
      <c r="AA316" s="63"/>
      <c r="AB316" s="63"/>
      <c r="AC316" s="50"/>
      <c r="AD316" s="51">
        <v>1</v>
      </c>
      <c r="AE316" s="52"/>
      <c r="AF316" s="53"/>
      <c r="AG316" s="50"/>
      <c r="AH316" s="51">
        <f>F316</f>
        <v>126</v>
      </c>
      <c r="AI316" s="54"/>
      <c r="AJ316" s="53"/>
      <c r="AK316" s="408"/>
    </row>
    <row r="317" spans="1:37" x14ac:dyDescent="0.2">
      <c r="A317" s="128" t="s">
        <v>48</v>
      </c>
      <c r="B317" s="79"/>
      <c r="C317" s="80"/>
      <c r="D317" s="80"/>
      <c r="E317" s="81"/>
      <c r="F317" s="252">
        <v>63</v>
      </c>
      <c r="G317" s="500">
        <v>18.2</v>
      </c>
      <c r="H317" s="103"/>
      <c r="I317" s="104"/>
      <c r="J317" s="105"/>
      <c r="K317" s="105"/>
      <c r="L317" s="106"/>
      <c r="M317" s="107"/>
      <c r="N317" s="108">
        <f>J316</f>
        <v>35.020999999999994</v>
      </c>
      <c r="O317" s="109">
        <f>N317/F317*100</f>
        <v>55.588888888888874</v>
      </c>
      <c r="P317" s="110">
        <f>IF(G316&gt;(F317*1.05),0,(F317*1.05)-G316)</f>
        <v>33.850000000000009</v>
      </c>
      <c r="Q317" s="110">
        <f>IF(N317&gt;(F317*1.05),0,(F317*1.05)-N317)</f>
        <v>31.129000000000012</v>
      </c>
      <c r="R317" s="111">
        <f>IF(N317&gt;(1.05*F317),0,(F317*1.05)-N317)</f>
        <v>31.129000000000012</v>
      </c>
      <c r="S317" s="533"/>
      <c r="T317" s="533"/>
      <c r="U317" s="533"/>
      <c r="V317" s="112"/>
      <c r="W317" s="113"/>
      <c r="X317" s="533"/>
      <c r="AC317" s="50"/>
      <c r="AD317" s="51"/>
      <c r="AE317" s="52"/>
      <c r="AF317" s="53"/>
      <c r="AG317" s="50"/>
      <c r="AH317" s="51"/>
      <c r="AI317" s="54"/>
      <c r="AJ317" s="53"/>
      <c r="AK317" s="408"/>
    </row>
    <row r="318" spans="1:37" x14ac:dyDescent="0.2">
      <c r="A318" s="128" t="s">
        <v>49</v>
      </c>
      <c r="B318" s="79"/>
      <c r="C318" s="80"/>
      <c r="D318" s="80"/>
      <c r="E318" s="81"/>
      <c r="F318" s="252">
        <v>63</v>
      </c>
      <c r="G318" s="500">
        <v>14.1</v>
      </c>
      <c r="H318" s="117"/>
      <c r="I318" s="118"/>
      <c r="J318" s="119"/>
      <c r="K318" s="120"/>
      <c r="L318" s="120"/>
      <c r="M318" s="120"/>
      <c r="N318" s="121"/>
      <c r="O318" s="122"/>
      <c r="P318" s="122"/>
      <c r="Q318" s="91"/>
      <c r="R318" s="92"/>
      <c r="S318" s="534"/>
      <c r="T318" s="534"/>
      <c r="U318" s="534"/>
      <c r="V318" s="123"/>
      <c r="W318" s="124"/>
      <c r="X318" s="534"/>
      <c r="AC318" s="50"/>
      <c r="AD318" s="51"/>
      <c r="AE318" s="52"/>
      <c r="AF318" s="53"/>
      <c r="AG318" s="50"/>
      <c r="AH318" s="51"/>
      <c r="AI318" s="54"/>
      <c r="AJ318" s="53"/>
      <c r="AK318" s="408"/>
    </row>
    <row r="319" spans="1:37" s="478" customFormat="1" x14ac:dyDescent="0.2">
      <c r="A319" s="64"/>
      <c r="B319" s="66" t="s">
        <v>42</v>
      </c>
      <c r="C319" s="66" t="s">
        <v>42</v>
      </c>
      <c r="D319" s="66" t="s">
        <v>42</v>
      </c>
      <c r="E319" s="66" t="s">
        <v>42</v>
      </c>
      <c r="F319" s="66" t="s">
        <v>42</v>
      </c>
      <c r="G319" s="488"/>
      <c r="H319" s="68"/>
      <c r="I319" s="69" t="s">
        <v>42</v>
      </c>
      <c r="J319" s="67"/>
      <c r="K319" s="67"/>
      <c r="L319" s="67"/>
      <c r="M319" s="67"/>
      <c r="N319" s="67"/>
      <c r="O319" s="70"/>
      <c r="P319" s="70"/>
      <c r="Q319" s="71"/>
      <c r="R319" s="71"/>
      <c r="S319" s="74"/>
      <c r="T319" s="73"/>
      <c r="U319" s="74"/>
      <c r="V319" s="75"/>
      <c r="W319" s="76"/>
      <c r="X319" s="77"/>
      <c r="Y319" s="63"/>
      <c r="Z319" s="63"/>
      <c r="AA319" s="63"/>
      <c r="AB319" s="63"/>
      <c r="AC319" s="50"/>
      <c r="AD319" s="51"/>
      <c r="AE319" s="52"/>
      <c r="AF319" s="53"/>
      <c r="AG319" s="50"/>
      <c r="AH319" s="51"/>
      <c r="AI319" s="54"/>
      <c r="AJ319" s="53"/>
      <c r="AK319" s="408"/>
    </row>
    <row r="320" spans="1:37" s="478" customFormat="1" ht="12.75" customHeight="1" x14ac:dyDescent="0.25">
      <c r="A320" s="320" t="s">
        <v>247</v>
      </c>
      <c r="B320" s="79"/>
      <c r="C320" s="80"/>
      <c r="D320" s="80"/>
      <c r="E320" s="81"/>
      <c r="F320" s="214">
        <f>F321+F322</f>
        <v>32</v>
      </c>
      <c r="G320" s="215">
        <f>G321+G322</f>
        <v>15.4</v>
      </c>
      <c r="H320" s="216">
        <v>0.73599999999999999</v>
      </c>
      <c r="I320" s="217">
        <v>0.73599999999999999</v>
      </c>
      <c r="J320" s="218">
        <f>G320+I320</f>
        <v>16.135999999999999</v>
      </c>
      <c r="K320" s="219">
        <v>0</v>
      </c>
      <c r="L320" s="220">
        <v>0</v>
      </c>
      <c r="M320" s="87">
        <f>K320+L320</f>
        <v>0</v>
      </c>
      <c r="N320" s="89"/>
      <c r="O320" s="90"/>
      <c r="P320" s="90"/>
      <c r="Q320" s="91"/>
      <c r="R320" s="92"/>
      <c r="S320" s="532" t="s">
        <v>249</v>
      </c>
      <c r="T320" s="532" t="s">
        <v>250</v>
      </c>
      <c r="U320" s="532"/>
      <c r="V320" s="93">
        <v>56.160907000000002</v>
      </c>
      <c r="W320" s="94">
        <v>107.4539924</v>
      </c>
      <c r="X320" s="532"/>
      <c r="Y320" s="63"/>
      <c r="Z320" s="63"/>
      <c r="AA320" s="63"/>
      <c r="AB320" s="63"/>
      <c r="AC320" s="50"/>
      <c r="AD320" s="51"/>
      <c r="AE320" s="52"/>
      <c r="AF320" s="53"/>
      <c r="AG320" s="50"/>
      <c r="AH320" s="51"/>
      <c r="AI320" s="54"/>
      <c r="AJ320" s="53"/>
      <c r="AK320" s="408"/>
    </row>
    <row r="321" spans="1:37" x14ac:dyDescent="0.2">
      <c r="A321" s="321" t="s">
        <v>13</v>
      </c>
      <c r="B321" s="79"/>
      <c r="C321" s="80"/>
      <c r="D321" s="80"/>
      <c r="E321" s="81"/>
      <c r="F321" s="252">
        <v>16</v>
      </c>
      <c r="G321" s="500">
        <v>8.3000000000000007</v>
      </c>
      <c r="H321" s="103"/>
      <c r="I321" s="104"/>
      <c r="J321" s="105"/>
      <c r="K321" s="105"/>
      <c r="L321" s="106"/>
      <c r="M321" s="107"/>
      <c r="N321" s="108">
        <f>J320</f>
        <v>16.135999999999999</v>
      </c>
      <c r="O321" s="109">
        <f>N321/F321*100</f>
        <v>100.85</v>
      </c>
      <c r="P321" s="110">
        <f>IF(G320&gt;(F321*1.05),0,(F321*1.05)-G320)</f>
        <v>1.4000000000000004</v>
      </c>
      <c r="Q321" s="110">
        <f>IF(N321&gt;(F321*1.05),0,(F321*1.05)-N321)</f>
        <v>0.66400000000000148</v>
      </c>
      <c r="R321" s="111">
        <f>IF(N321&gt;(1.05*F321),0,(F321*1.05)-N321)</f>
        <v>0.66400000000000148</v>
      </c>
      <c r="S321" s="533"/>
      <c r="T321" s="533"/>
      <c r="U321" s="533"/>
      <c r="V321" s="112"/>
      <c r="W321" s="113"/>
      <c r="X321" s="533"/>
      <c r="AC321" s="50"/>
      <c r="AD321" s="51"/>
      <c r="AE321" s="52"/>
      <c r="AF321" s="53"/>
      <c r="AG321" s="50"/>
      <c r="AH321" s="51"/>
      <c r="AI321" s="54"/>
      <c r="AJ321" s="53"/>
      <c r="AK321" s="408"/>
    </row>
    <row r="322" spans="1:37" x14ac:dyDescent="0.2">
      <c r="A322" s="321" t="s">
        <v>10</v>
      </c>
      <c r="B322" s="79"/>
      <c r="C322" s="80"/>
      <c r="D322" s="80"/>
      <c r="E322" s="81"/>
      <c r="F322" s="252">
        <v>16</v>
      </c>
      <c r="G322" s="500">
        <v>7.1</v>
      </c>
      <c r="H322" s="117"/>
      <c r="I322" s="118"/>
      <c r="J322" s="119"/>
      <c r="K322" s="120"/>
      <c r="L322" s="120"/>
      <c r="M322" s="120"/>
      <c r="N322" s="121"/>
      <c r="O322" s="122"/>
      <c r="P322" s="122"/>
      <c r="Q322" s="91"/>
      <c r="R322" s="92"/>
      <c r="S322" s="534"/>
      <c r="T322" s="534"/>
      <c r="U322" s="534"/>
      <c r="V322" s="123"/>
      <c r="W322" s="124"/>
      <c r="X322" s="534"/>
      <c r="AC322" s="50"/>
      <c r="AD322" s="51"/>
      <c r="AE322" s="52"/>
      <c r="AF322" s="53"/>
      <c r="AG322" s="50"/>
      <c r="AH322" s="51"/>
      <c r="AI322" s="54"/>
      <c r="AJ322" s="53"/>
      <c r="AK322" s="408"/>
    </row>
    <row r="323" spans="1:37" s="478" customFormat="1" x14ac:dyDescent="0.2">
      <c r="A323" s="163" t="s">
        <v>63</v>
      </c>
      <c r="B323" s="164" t="s">
        <v>42</v>
      </c>
      <c r="C323" s="164" t="s">
        <v>42</v>
      </c>
      <c r="D323" s="164" t="s">
        <v>42</v>
      </c>
      <c r="E323" s="164" t="s">
        <v>42</v>
      </c>
      <c r="F323" s="165"/>
      <c r="G323" s="165"/>
      <c r="H323" s="167" t="s">
        <v>251</v>
      </c>
      <c r="I323" s="168" t="s">
        <v>42</v>
      </c>
      <c r="J323" s="166"/>
      <c r="K323" s="166"/>
      <c r="L323" s="166"/>
      <c r="M323" s="166"/>
      <c r="N323" s="166"/>
      <c r="O323" s="169"/>
      <c r="P323" s="169"/>
      <c r="Q323" s="170"/>
      <c r="R323" s="170"/>
      <c r="S323" s="173"/>
      <c r="T323" s="172"/>
      <c r="U323" s="173"/>
      <c r="V323" s="174"/>
      <c r="W323" s="175"/>
      <c r="X323" s="77"/>
      <c r="Y323" s="63"/>
      <c r="Z323" s="63"/>
      <c r="AA323" s="63"/>
      <c r="AB323" s="63"/>
      <c r="AC323" s="50"/>
      <c r="AD323" s="51"/>
      <c r="AE323" s="52"/>
      <c r="AF323" s="53"/>
      <c r="AG323" s="50"/>
      <c r="AH323" s="51"/>
      <c r="AI323" s="54"/>
      <c r="AJ323" s="53"/>
      <c r="AK323" s="408"/>
    </row>
    <row r="324" spans="1:37" s="478" customFormat="1" ht="14.25" customHeight="1" x14ac:dyDescent="0.25">
      <c r="A324" s="207" t="s">
        <v>360</v>
      </c>
      <c r="B324" s="176"/>
      <c r="C324" s="177"/>
      <c r="D324" s="177"/>
      <c r="E324" s="178" t="s">
        <v>88</v>
      </c>
      <c r="F324" s="214">
        <f>F325+F326</f>
        <v>12.6</v>
      </c>
      <c r="G324" s="215">
        <f>G325+G326</f>
        <v>2.6</v>
      </c>
      <c r="H324" s="216">
        <v>0</v>
      </c>
      <c r="I324" s="217">
        <v>0</v>
      </c>
      <c r="J324" s="218">
        <f>G324+I324</f>
        <v>2.6</v>
      </c>
      <c r="K324" s="219">
        <v>0</v>
      </c>
      <c r="L324" s="220">
        <v>4.8810000000000002</v>
      </c>
      <c r="M324" s="87">
        <f>K324+L324</f>
        <v>4.8810000000000002</v>
      </c>
      <c r="N324" s="89"/>
      <c r="O324" s="90"/>
      <c r="P324" s="90"/>
      <c r="Q324" s="91"/>
      <c r="R324" s="92"/>
      <c r="S324" s="532" t="s">
        <v>249</v>
      </c>
      <c r="T324" s="532" t="s">
        <v>255</v>
      </c>
      <c r="U324" s="532"/>
      <c r="V324" s="93">
        <v>56.266232000000002</v>
      </c>
      <c r="W324" s="94">
        <v>107.58103800000001</v>
      </c>
      <c r="X324" s="532"/>
      <c r="Y324" s="63"/>
      <c r="Z324" s="63"/>
      <c r="AA324" s="63"/>
      <c r="AB324" s="63"/>
      <c r="AC324" s="50"/>
      <c r="AD324" s="51"/>
      <c r="AE324" s="52"/>
      <c r="AF324" s="53">
        <v>1</v>
      </c>
      <c r="AG324" s="50"/>
      <c r="AH324" s="51"/>
      <c r="AI324" s="54"/>
      <c r="AJ324" s="53">
        <f>F324</f>
        <v>12.6</v>
      </c>
      <c r="AK324" s="408"/>
    </row>
    <row r="325" spans="1:37" x14ac:dyDescent="0.2">
      <c r="A325" s="207" t="s">
        <v>13</v>
      </c>
      <c r="B325" s="79"/>
      <c r="C325" s="80"/>
      <c r="D325" s="80"/>
      <c r="E325" s="81"/>
      <c r="F325" s="227">
        <v>6.3</v>
      </c>
      <c r="G325" s="297">
        <v>1.1000000000000001</v>
      </c>
      <c r="H325" s="103"/>
      <c r="I325" s="104"/>
      <c r="J325" s="105"/>
      <c r="K325" s="105"/>
      <c r="L325" s="106"/>
      <c r="M325" s="107"/>
      <c r="N325" s="108">
        <f>J324</f>
        <v>2.6</v>
      </c>
      <c r="O325" s="109">
        <f>N325/F325*100</f>
        <v>41.269841269841272</v>
      </c>
      <c r="P325" s="110">
        <f>IF(G324&gt;(F325*1.05),0,(F325*1.05)-G324)</f>
        <v>4.0150000000000006</v>
      </c>
      <c r="Q325" s="110">
        <f>IF(N325&gt;(F325*1.05),0,(F325*1.05)-N325)</f>
        <v>4.0150000000000006</v>
      </c>
      <c r="R325" s="111">
        <f>IF(N325&gt;(1.05*F325),0,(F325*1.05)-N325)</f>
        <v>4.0150000000000006</v>
      </c>
      <c r="S325" s="533"/>
      <c r="T325" s="533"/>
      <c r="U325" s="533"/>
      <c r="V325" s="112"/>
      <c r="W325" s="113"/>
      <c r="X325" s="533"/>
      <c r="AC325" s="50"/>
      <c r="AD325" s="51"/>
      <c r="AE325" s="52"/>
      <c r="AF325" s="53"/>
      <c r="AG325" s="50"/>
      <c r="AH325" s="51"/>
      <c r="AI325" s="54"/>
      <c r="AJ325" s="53"/>
      <c r="AK325" s="408"/>
    </row>
    <row r="326" spans="1:37" x14ac:dyDescent="0.2">
      <c r="A326" s="207" t="s">
        <v>10</v>
      </c>
      <c r="B326" s="79"/>
      <c r="C326" s="80"/>
      <c r="D326" s="80"/>
      <c r="E326" s="81"/>
      <c r="F326" s="227">
        <v>6.3</v>
      </c>
      <c r="G326" s="297">
        <v>1.5</v>
      </c>
      <c r="H326" s="117"/>
      <c r="I326" s="118"/>
      <c r="J326" s="119"/>
      <c r="K326" s="120"/>
      <c r="L326" s="120"/>
      <c r="M326" s="120"/>
      <c r="N326" s="121"/>
      <c r="O326" s="122"/>
      <c r="P326" s="122"/>
      <c r="Q326" s="91"/>
      <c r="R326" s="92"/>
      <c r="S326" s="534"/>
      <c r="T326" s="534"/>
      <c r="U326" s="534"/>
      <c r="V326" s="123"/>
      <c r="W326" s="124"/>
      <c r="X326" s="534"/>
      <c r="AC326" s="50"/>
      <c r="AD326" s="51"/>
      <c r="AE326" s="52"/>
      <c r="AF326" s="53"/>
      <c r="AG326" s="50"/>
      <c r="AH326" s="51"/>
      <c r="AI326" s="54"/>
      <c r="AJ326" s="53"/>
      <c r="AK326" s="408"/>
    </row>
    <row r="327" spans="1:37" s="478" customFormat="1" x14ac:dyDescent="0.2">
      <c r="A327" s="163" t="s">
        <v>63</v>
      </c>
      <c r="B327" s="164" t="s">
        <v>42</v>
      </c>
      <c r="C327" s="164" t="s">
        <v>42</v>
      </c>
      <c r="D327" s="164" t="s">
        <v>42</v>
      </c>
      <c r="E327" s="164" t="s">
        <v>42</v>
      </c>
      <c r="F327" s="165"/>
      <c r="G327" s="165"/>
      <c r="H327" s="167" t="s">
        <v>251</v>
      </c>
      <c r="I327" s="168" t="s">
        <v>42</v>
      </c>
      <c r="J327" s="166"/>
      <c r="K327" s="166"/>
      <c r="L327" s="166"/>
      <c r="M327" s="166"/>
      <c r="N327" s="166"/>
      <c r="O327" s="169"/>
      <c r="P327" s="169"/>
      <c r="Q327" s="170"/>
      <c r="R327" s="170"/>
      <c r="S327" s="173"/>
      <c r="T327" s="172"/>
      <c r="U327" s="173"/>
      <c r="V327" s="174"/>
      <c r="W327" s="175"/>
      <c r="X327" s="77"/>
      <c r="Y327" s="63"/>
      <c r="Z327" s="63"/>
      <c r="AA327" s="63"/>
      <c r="AB327" s="63"/>
      <c r="AC327" s="50"/>
      <c r="AD327" s="51"/>
      <c r="AE327" s="52"/>
      <c r="AF327" s="53"/>
      <c r="AG327" s="50"/>
      <c r="AH327" s="51"/>
      <c r="AI327" s="54"/>
      <c r="AJ327" s="53"/>
      <c r="AK327" s="408"/>
    </row>
    <row r="328" spans="1:37" ht="14.25" customHeight="1" x14ac:dyDescent="0.25">
      <c r="A328" s="207" t="s">
        <v>252</v>
      </c>
      <c r="B328" s="176"/>
      <c r="C328" s="177"/>
      <c r="D328" s="177"/>
      <c r="E328" s="178" t="s">
        <v>88</v>
      </c>
      <c r="F328" s="214">
        <f>F329+F330</f>
        <v>8</v>
      </c>
      <c r="G328" s="215">
        <f>G329+G330</f>
        <v>0.5</v>
      </c>
      <c r="H328" s="216">
        <v>0</v>
      </c>
      <c r="I328" s="217">
        <v>0</v>
      </c>
      <c r="J328" s="218">
        <f>G328+I328</f>
        <v>0.5</v>
      </c>
      <c r="K328" s="219">
        <v>0.6</v>
      </c>
      <c r="L328" s="220">
        <v>1.5</v>
      </c>
      <c r="M328" s="87">
        <f>K328+L328</f>
        <v>2.1</v>
      </c>
      <c r="N328" s="89"/>
      <c r="O328" s="90"/>
      <c r="P328" s="90"/>
      <c r="Q328" s="91"/>
      <c r="R328" s="92"/>
      <c r="S328" s="532" t="s">
        <v>249</v>
      </c>
      <c r="T328" s="532" t="s">
        <v>253</v>
      </c>
      <c r="U328" s="532"/>
      <c r="V328" s="93">
        <v>56.3539812</v>
      </c>
      <c r="W328" s="94">
        <v>107.1106911</v>
      </c>
      <c r="X328" s="532"/>
      <c r="AC328" s="50"/>
      <c r="AD328" s="51"/>
      <c r="AE328" s="52"/>
      <c r="AF328" s="53">
        <v>1</v>
      </c>
      <c r="AG328" s="50"/>
      <c r="AH328" s="51"/>
      <c r="AI328" s="54"/>
      <c r="AJ328" s="53">
        <f>F328</f>
        <v>8</v>
      </c>
      <c r="AK328" s="408"/>
    </row>
    <row r="329" spans="1:37" x14ac:dyDescent="0.25">
      <c r="A329" s="207" t="s">
        <v>13</v>
      </c>
      <c r="B329" s="79"/>
      <c r="C329" s="80"/>
      <c r="D329" s="80"/>
      <c r="E329" s="81"/>
      <c r="F329" s="227">
        <v>4</v>
      </c>
      <c r="G329" s="493">
        <v>0.3</v>
      </c>
      <c r="H329" s="103"/>
      <c r="I329" s="104"/>
      <c r="J329" s="105"/>
      <c r="K329" s="105"/>
      <c r="L329" s="106"/>
      <c r="M329" s="107"/>
      <c r="N329" s="108">
        <f>J328</f>
        <v>0.5</v>
      </c>
      <c r="O329" s="109">
        <f>N329/F329*100</f>
        <v>12.5</v>
      </c>
      <c r="P329" s="110">
        <f>IF(G328&gt;(F329*1.05),0,(F329*1.05)-G328)</f>
        <v>3.7</v>
      </c>
      <c r="Q329" s="110">
        <f>IF(N329&gt;(F329*1.05),0,(F329*1.05)-N329)</f>
        <v>3.7</v>
      </c>
      <c r="R329" s="111">
        <f>IF(N329&gt;(1.05*F329),0,(F329*1.05)-N329)</f>
        <v>3.7</v>
      </c>
      <c r="S329" s="533"/>
      <c r="T329" s="533"/>
      <c r="U329" s="533"/>
      <c r="V329" s="112"/>
      <c r="W329" s="113"/>
      <c r="X329" s="533"/>
      <c r="AC329" s="50"/>
      <c r="AD329" s="51"/>
      <c r="AE329" s="52"/>
      <c r="AF329" s="53"/>
      <c r="AG329" s="50"/>
      <c r="AH329" s="51"/>
      <c r="AI329" s="54"/>
      <c r="AJ329" s="53"/>
      <c r="AK329" s="408"/>
    </row>
    <row r="330" spans="1:37" x14ac:dyDescent="0.25">
      <c r="A330" s="207" t="s">
        <v>10</v>
      </c>
      <c r="B330" s="79"/>
      <c r="C330" s="80"/>
      <c r="D330" s="80"/>
      <c r="E330" s="81"/>
      <c r="F330" s="227">
        <v>4</v>
      </c>
      <c r="G330" s="493">
        <v>0.2</v>
      </c>
      <c r="H330" s="117"/>
      <c r="I330" s="118"/>
      <c r="J330" s="119"/>
      <c r="K330" s="120"/>
      <c r="L330" s="120"/>
      <c r="M330" s="120"/>
      <c r="N330" s="121"/>
      <c r="O330" s="122"/>
      <c r="P330" s="122"/>
      <c r="Q330" s="91"/>
      <c r="R330" s="92"/>
      <c r="S330" s="534"/>
      <c r="T330" s="534"/>
      <c r="U330" s="534"/>
      <c r="V330" s="123"/>
      <c r="W330" s="124"/>
      <c r="X330" s="534"/>
      <c r="AC330" s="50"/>
      <c r="AD330" s="51"/>
      <c r="AE330" s="52"/>
      <c r="AF330" s="53"/>
      <c r="AG330" s="50"/>
      <c r="AH330" s="51"/>
      <c r="AI330" s="54"/>
      <c r="AJ330" s="53"/>
      <c r="AK330" s="408"/>
    </row>
    <row r="331" spans="1:37" s="478" customFormat="1" x14ac:dyDescent="0.2">
      <c r="A331" s="163" t="s">
        <v>63</v>
      </c>
      <c r="B331" s="164" t="s">
        <v>42</v>
      </c>
      <c r="C331" s="164" t="s">
        <v>42</v>
      </c>
      <c r="D331" s="164" t="s">
        <v>42</v>
      </c>
      <c r="E331" s="164" t="s">
        <v>42</v>
      </c>
      <c r="F331" s="165"/>
      <c r="G331" s="165"/>
      <c r="H331" s="167" t="s">
        <v>251</v>
      </c>
      <c r="I331" s="168" t="s">
        <v>42</v>
      </c>
      <c r="J331" s="166"/>
      <c r="K331" s="166"/>
      <c r="L331" s="166"/>
      <c r="M331" s="166"/>
      <c r="N331" s="166"/>
      <c r="O331" s="169"/>
      <c r="P331" s="169"/>
      <c r="Q331" s="170"/>
      <c r="R331" s="170"/>
      <c r="S331" s="173"/>
      <c r="T331" s="172"/>
      <c r="U331" s="173"/>
      <c r="V331" s="174"/>
      <c r="W331" s="175"/>
      <c r="X331" s="77"/>
      <c r="Y331" s="63"/>
      <c r="Z331" s="63"/>
      <c r="AA331" s="63"/>
      <c r="AB331" s="63"/>
      <c r="AC331" s="50"/>
      <c r="AD331" s="51"/>
      <c r="AE331" s="52"/>
      <c r="AF331" s="53"/>
      <c r="AG331" s="50"/>
      <c r="AH331" s="51"/>
      <c r="AI331" s="54"/>
      <c r="AJ331" s="53"/>
      <c r="AK331" s="408"/>
    </row>
    <row r="332" spans="1:37" s="478" customFormat="1" ht="14.25" customHeight="1" x14ac:dyDescent="0.25">
      <c r="A332" s="207" t="s">
        <v>254</v>
      </c>
      <c r="B332" s="176"/>
      <c r="C332" s="177"/>
      <c r="D332" s="177"/>
      <c r="E332" s="178" t="s">
        <v>88</v>
      </c>
      <c r="F332" s="214">
        <f>F333+F334</f>
        <v>20</v>
      </c>
      <c r="G332" s="215">
        <f>G333+G334</f>
        <v>1.3</v>
      </c>
      <c r="H332" s="216">
        <v>0</v>
      </c>
      <c r="I332" s="217">
        <v>0</v>
      </c>
      <c r="J332" s="218">
        <f>G332+I332</f>
        <v>1.3</v>
      </c>
      <c r="K332" s="219">
        <v>0.63800000000000001</v>
      </c>
      <c r="L332" s="220">
        <v>1.4</v>
      </c>
      <c r="M332" s="87">
        <f>K332+L332</f>
        <v>2.0379999999999998</v>
      </c>
      <c r="N332" s="89"/>
      <c r="O332" s="90"/>
      <c r="P332" s="90"/>
      <c r="Q332" s="91"/>
      <c r="R332" s="92"/>
      <c r="S332" s="532" t="s">
        <v>249</v>
      </c>
      <c r="T332" s="532" t="s">
        <v>255</v>
      </c>
      <c r="U332" s="532"/>
      <c r="V332" s="93">
        <v>55.979417099999999</v>
      </c>
      <c r="W332" s="94">
        <v>107.5710869</v>
      </c>
      <c r="X332" s="532"/>
      <c r="Y332" s="63"/>
      <c r="Z332" s="63"/>
      <c r="AA332" s="63"/>
      <c r="AB332" s="63"/>
      <c r="AC332" s="50"/>
      <c r="AD332" s="51"/>
      <c r="AE332" s="52"/>
      <c r="AF332" s="53">
        <v>1</v>
      </c>
      <c r="AG332" s="50"/>
      <c r="AH332" s="51"/>
      <c r="AI332" s="54"/>
      <c r="AJ332" s="53">
        <f>F332</f>
        <v>20</v>
      </c>
      <c r="AK332" s="408"/>
    </row>
    <row r="333" spans="1:37" x14ac:dyDescent="0.2">
      <c r="A333" s="207" t="s">
        <v>13</v>
      </c>
      <c r="B333" s="79"/>
      <c r="C333" s="80"/>
      <c r="D333" s="80"/>
      <c r="E333" s="81"/>
      <c r="F333" s="227">
        <v>10</v>
      </c>
      <c r="G333" s="297">
        <v>1.3</v>
      </c>
      <c r="H333" s="103"/>
      <c r="I333" s="104"/>
      <c r="J333" s="105"/>
      <c r="K333" s="105"/>
      <c r="L333" s="106"/>
      <c r="M333" s="107"/>
      <c r="N333" s="108">
        <f>J332</f>
        <v>1.3</v>
      </c>
      <c r="O333" s="109">
        <f>N333/F333*100</f>
        <v>13</v>
      </c>
      <c r="P333" s="110">
        <f>IF(G332&gt;(F333*1.05),0,(F333*1.05)-G332)</f>
        <v>9.1999999999999993</v>
      </c>
      <c r="Q333" s="110">
        <f>IF(N333&gt;(F333*1.05),0,(F333*1.05)-N333)</f>
        <v>9.1999999999999993</v>
      </c>
      <c r="R333" s="111">
        <f>IF(N333&gt;(1.05*F333),0,(F333*1.05)-N333)</f>
        <v>9.1999999999999993</v>
      </c>
      <c r="S333" s="533"/>
      <c r="T333" s="533"/>
      <c r="U333" s="533"/>
      <c r="V333" s="112"/>
      <c r="W333" s="113"/>
      <c r="X333" s="533"/>
      <c r="AC333" s="50"/>
      <c r="AD333" s="51"/>
      <c r="AE333" s="52"/>
      <c r="AF333" s="53"/>
      <c r="AG333" s="50"/>
      <c r="AH333" s="51"/>
      <c r="AI333" s="54"/>
      <c r="AJ333" s="53"/>
      <c r="AK333" s="408"/>
    </row>
    <row r="334" spans="1:37" x14ac:dyDescent="0.2">
      <c r="A334" s="207" t="s">
        <v>10</v>
      </c>
      <c r="B334" s="79"/>
      <c r="C334" s="80"/>
      <c r="D334" s="80"/>
      <c r="E334" s="81"/>
      <c r="F334" s="227">
        <v>10</v>
      </c>
      <c r="G334" s="297">
        <v>0</v>
      </c>
      <c r="H334" s="117"/>
      <c r="I334" s="118"/>
      <c r="J334" s="119"/>
      <c r="K334" s="120"/>
      <c r="L334" s="120"/>
      <c r="M334" s="120"/>
      <c r="N334" s="121"/>
      <c r="O334" s="122"/>
      <c r="P334" s="122"/>
      <c r="Q334" s="91"/>
      <c r="R334" s="92"/>
      <c r="S334" s="534"/>
      <c r="T334" s="534"/>
      <c r="U334" s="534"/>
      <c r="V334" s="123"/>
      <c r="W334" s="124"/>
      <c r="X334" s="534"/>
      <c r="AC334" s="50"/>
      <c r="AD334" s="51"/>
      <c r="AE334" s="52"/>
      <c r="AF334" s="53"/>
      <c r="AG334" s="50"/>
      <c r="AH334" s="51"/>
      <c r="AI334" s="54"/>
      <c r="AJ334" s="53"/>
      <c r="AK334" s="408"/>
    </row>
    <row r="335" spans="1:37" s="478" customFormat="1" x14ac:dyDescent="0.2">
      <c r="A335" s="163"/>
      <c r="B335" s="164" t="s">
        <v>42</v>
      </c>
      <c r="C335" s="164" t="s">
        <v>42</v>
      </c>
      <c r="D335" s="164" t="s">
        <v>42</v>
      </c>
      <c r="E335" s="164" t="s">
        <v>42</v>
      </c>
      <c r="F335" s="165"/>
      <c r="G335" s="165"/>
      <c r="H335" s="167"/>
      <c r="I335" s="168" t="s">
        <v>42</v>
      </c>
      <c r="J335" s="166"/>
      <c r="K335" s="166"/>
      <c r="L335" s="166"/>
      <c r="M335" s="166"/>
      <c r="N335" s="166"/>
      <c r="O335" s="169"/>
      <c r="P335" s="169"/>
      <c r="Q335" s="170"/>
      <c r="R335" s="170"/>
      <c r="S335" s="173"/>
      <c r="T335" s="172"/>
      <c r="U335" s="173"/>
      <c r="V335" s="174"/>
      <c r="W335" s="175"/>
      <c r="X335" s="77"/>
      <c r="Y335" s="63"/>
      <c r="Z335" s="63"/>
      <c r="AA335" s="63"/>
      <c r="AB335" s="63"/>
      <c r="AC335" s="50"/>
      <c r="AD335" s="51"/>
      <c r="AE335" s="52"/>
      <c r="AF335" s="53"/>
      <c r="AG335" s="50"/>
      <c r="AH335" s="51"/>
      <c r="AI335" s="54"/>
      <c r="AJ335" s="53"/>
      <c r="AK335" s="408"/>
    </row>
    <row r="336" spans="1:37" ht="14.25" customHeight="1" x14ac:dyDescent="0.25">
      <c r="A336" s="207" t="s">
        <v>256</v>
      </c>
      <c r="B336" s="176"/>
      <c r="C336" s="177"/>
      <c r="D336" s="177"/>
      <c r="E336" s="178" t="s">
        <v>257</v>
      </c>
      <c r="F336" s="214">
        <f>F337</f>
        <v>0.16</v>
      </c>
      <c r="G336" s="501">
        <f>G337</f>
        <v>0.06</v>
      </c>
      <c r="H336" s="216">
        <v>0</v>
      </c>
      <c r="I336" s="217">
        <v>0</v>
      </c>
      <c r="J336" s="218">
        <f>G336+I336</f>
        <v>0.06</v>
      </c>
      <c r="K336" s="219">
        <v>0.12</v>
      </c>
      <c r="L336" s="220">
        <v>0</v>
      </c>
      <c r="M336" s="87">
        <f>K336+L336</f>
        <v>0.12</v>
      </c>
      <c r="N336" s="89"/>
      <c r="O336" s="90"/>
      <c r="P336" s="90"/>
      <c r="Q336" s="91"/>
      <c r="R336" s="92"/>
      <c r="S336" s="535" t="s">
        <v>258</v>
      </c>
      <c r="T336" s="535" t="s">
        <v>259</v>
      </c>
      <c r="U336" s="535"/>
      <c r="V336" s="179">
        <v>55.702451799999999</v>
      </c>
      <c r="W336" s="180">
        <v>107.82317159999999</v>
      </c>
      <c r="X336" s="537"/>
      <c r="AC336" s="50"/>
      <c r="AD336" s="51"/>
      <c r="AE336" s="52"/>
      <c r="AF336" s="53">
        <v>1</v>
      </c>
      <c r="AG336" s="50"/>
      <c r="AH336" s="51"/>
      <c r="AI336" s="54"/>
      <c r="AJ336" s="53">
        <f>F336</f>
        <v>0.16</v>
      </c>
      <c r="AK336" s="408"/>
    </row>
    <row r="337" spans="1:37" x14ac:dyDescent="0.25">
      <c r="A337" s="207" t="s">
        <v>13</v>
      </c>
      <c r="B337" s="79"/>
      <c r="C337" s="80"/>
      <c r="D337" s="80"/>
      <c r="E337" s="81"/>
      <c r="F337" s="227">
        <v>0.16</v>
      </c>
      <c r="G337" s="227">
        <v>0.06</v>
      </c>
      <c r="H337" s="103"/>
      <c r="I337" s="104"/>
      <c r="J337" s="105"/>
      <c r="K337" s="105"/>
      <c r="L337" s="106"/>
      <c r="M337" s="107"/>
      <c r="N337" s="108">
        <f>J336</f>
        <v>0.06</v>
      </c>
      <c r="O337" s="109">
        <f>N337/F337*100</f>
        <v>37.5</v>
      </c>
      <c r="P337" s="110">
        <f>IF(G336&gt;(F337*1.05),0,(F337*1.05)-G336)</f>
        <v>0.10800000000000001</v>
      </c>
      <c r="Q337" s="110">
        <f>IF(N337&gt;(F337*1.05),0,(F337*1.05)-N337)</f>
        <v>0.10800000000000001</v>
      </c>
      <c r="R337" s="111">
        <f>IF(N337&gt;(1.05*F337),0,(F337*1.05)-N337)</f>
        <v>0.10800000000000001</v>
      </c>
      <c r="S337" s="536"/>
      <c r="T337" s="536"/>
      <c r="U337" s="536"/>
      <c r="V337" s="182"/>
      <c r="W337" s="183"/>
      <c r="X337" s="538"/>
      <c r="AC337" s="50"/>
      <c r="AD337" s="51"/>
      <c r="AE337" s="52"/>
      <c r="AF337" s="53"/>
      <c r="AG337" s="50"/>
      <c r="AH337" s="51"/>
      <c r="AI337" s="54"/>
      <c r="AJ337" s="53"/>
      <c r="AK337" s="408"/>
    </row>
    <row r="338" spans="1:37" s="478" customFormat="1" x14ac:dyDescent="0.2">
      <c r="A338" s="64" t="s">
        <v>186</v>
      </c>
      <c r="B338" s="66" t="s">
        <v>42</v>
      </c>
      <c r="C338" s="66" t="s">
        <v>42</v>
      </c>
      <c r="D338" s="66" t="s">
        <v>42</v>
      </c>
      <c r="E338" s="66" t="s">
        <v>42</v>
      </c>
      <c r="F338" s="66" t="s">
        <v>42</v>
      </c>
      <c r="G338" s="488"/>
      <c r="H338" s="68"/>
      <c r="I338" s="69" t="s">
        <v>42</v>
      </c>
      <c r="J338" s="67"/>
      <c r="K338" s="67"/>
      <c r="L338" s="67"/>
      <c r="M338" s="67"/>
      <c r="N338" s="67"/>
      <c r="O338" s="70"/>
      <c r="P338" s="70"/>
      <c r="Q338" s="71"/>
      <c r="R338" s="71"/>
      <c r="S338" s="74"/>
      <c r="T338" s="73"/>
      <c r="U338" s="74"/>
      <c r="V338" s="75"/>
      <c r="W338" s="76"/>
      <c r="X338" s="77"/>
      <c r="Y338" s="63"/>
      <c r="Z338" s="63"/>
      <c r="AA338" s="63"/>
      <c r="AB338" s="63"/>
      <c r="AC338" s="50"/>
      <c r="AD338" s="51"/>
      <c r="AE338" s="52"/>
      <c r="AF338" s="53"/>
      <c r="AG338" s="50"/>
      <c r="AH338" s="51"/>
      <c r="AI338" s="54"/>
      <c r="AJ338" s="53"/>
      <c r="AK338" s="408"/>
    </row>
    <row r="339" spans="1:37" ht="14.25" customHeight="1" x14ac:dyDescent="0.25">
      <c r="A339" s="319" t="s">
        <v>260</v>
      </c>
      <c r="B339" s="79"/>
      <c r="C339" s="126" t="s">
        <v>188</v>
      </c>
      <c r="D339" s="80"/>
      <c r="E339" s="81"/>
      <c r="F339" s="227">
        <f>F340+F341+F342</f>
        <v>70</v>
      </c>
      <c r="G339" s="215">
        <f>G340+G341+G342</f>
        <v>25.5</v>
      </c>
      <c r="H339" s="218">
        <v>0.70750000000000002</v>
      </c>
      <c r="I339" s="218">
        <v>1.44075</v>
      </c>
      <c r="J339" s="218">
        <f>G339+I339</f>
        <v>26.940750000000001</v>
      </c>
      <c r="K339" s="219">
        <v>37.430999999999997</v>
      </c>
      <c r="L339" s="220">
        <v>9.952</v>
      </c>
      <c r="M339" s="87">
        <f>K339+L339</f>
        <v>47.382999999999996</v>
      </c>
      <c r="N339" s="89"/>
      <c r="O339" s="90"/>
      <c r="P339" s="90"/>
      <c r="Q339" s="91"/>
      <c r="R339" s="92"/>
      <c r="S339" s="532" t="s">
        <v>46</v>
      </c>
      <c r="T339" s="532" t="s">
        <v>261</v>
      </c>
      <c r="U339" s="539"/>
      <c r="V339" s="148">
        <v>55.539170900000002</v>
      </c>
      <c r="W339" s="149">
        <v>101.06245989999999</v>
      </c>
      <c r="X339" s="532"/>
      <c r="AC339" s="50"/>
      <c r="AD339" s="51">
        <v>1</v>
      </c>
      <c r="AE339" s="52"/>
      <c r="AF339" s="53"/>
      <c r="AG339" s="50"/>
      <c r="AH339" s="51">
        <f>F339</f>
        <v>70</v>
      </c>
      <c r="AI339" s="54"/>
      <c r="AJ339" s="53"/>
      <c r="AK339" s="408"/>
    </row>
    <row r="340" spans="1:37" x14ac:dyDescent="0.2">
      <c r="A340" s="207" t="s">
        <v>13</v>
      </c>
      <c r="B340" s="79"/>
      <c r="C340" s="80"/>
      <c r="D340" s="80"/>
      <c r="E340" s="81"/>
      <c r="F340" s="227">
        <v>25</v>
      </c>
      <c r="G340" s="297">
        <v>15.2</v>
      </c>
      <c r="H340" s="105"/>
      <c r="I340" s="105"/>
      <c r="J340" s="105"/>
      <c r="K340" s="105"/>
      <c r="L340" s="106"/>
      <c r="M340" s="107"/>
      <c r="N340" s="150">
        <f>J339</f>
        <v>26.940750000000001</v>
      </c>
      <c r="O340" s="151">
        <f>N340/(F340+F341)*100</f>
        <v>59.868333333333332</v>
      </c>
      <c r="P340" s="152">
        <f>IF(G339&gt;((F340+F341)*1.05),0,((F340+F341)*1.05)-G339)</f>
        <v>21.75</v>
      </c>
      <c r="Q340" s="152">
        <f>IF(N340&gt;((F340+F341)*1.05),0,((F340+F341)*1.05)-N340)</f>
        <v>20.309249999999999</v>
      </c>
      <c r="R340" s="152">
        <f>IF(N340&gt;((F340+F341)*1.05),0,((F340+F341)*1.05)-N340)</f>
        <v>20.309249999999999</v>
      </c>
      <c r="S340" s="533"/>
      <c r="T340" s="533"/>
      <c r="U340" s="540"/>
      <c r="V340" s="153"/>
      <c r="W340" s="154"/>
      <c r="X340" s="533"/>
      <c r="AC340" s="50"/>
      <c r="AD340" s="51"/>
      <c r="AE340" s="52"/>
      <c r="AF340" s="53"/>
      <c r="AG340" s="50"/>
      <c r="AH340" s="51"/>
      <c r="AI340" s="54"/>
      <c r="AJ340" s="53"/>
      <c r="AK340" s="408"/>
    </row>
    <row r="341" spans="1:37" x14ac:dyDescent="0.2">
      <c r="A341" s="207" t="s">
        <v>10</v>
      </c>
      <c r="B341" s="79"/>
      <c r="C341" s="80"/>
      <c r="D341" s="80"/>
      <c r="E341" s="81"/>
      <c r="F341" s="227">
        <v>20</v>
      </c>
      <c r="G341" s="297">
        <v>10.3</v>
      </c>
      <c r="H341" s="157"/>
      <c r="I341" s="157"/>
      <c r="J341" s="157"/>
      <c r="K341" s="6"/>
      <c r="L341" s="6"/>
      <c r="M341" s="158"/>
      <c r="N341" s="150">
        <f>J339</f>
        <v>26.940750000000001</v>
      </c>
      <c r="O341" s="151">
        <f>N341/(F340+F342)*100</f>
        <v>53.881500000000003</v>
      </c>
      <c r="P341" s="152">
        <f>IF(G339&gt;((F340+F342)*1.05),0,((F340+F342)*1.05)-G339)</f>
        <v>27</v>
      </c>
      <c r="Q341" s="152">
        <f>IF(N341&gt;((F340+F342)*1.05),0,((F340+F342)*1.05)-N341)</f>
        <v>25.559249999999999</v>
      </c>
      <c r="R341" s="152">
        <f>IF(N341&gt;((F340+F342)*1.05),0,((F340+F342)*1.05)-N341)</f>
        <v>25.559249999999999</v>
      </c>
      <c r="S341" s="533"/>
      <c r="T341" s="533"/>
      <c r="U341" s="540"/>
      <c r="V341" s="153"/>
      <c r="W341" s="154"/>
      <c r="X341" s="533"/>
      <c r="AC341" s="50"/>
      <c r="AD341" s="51"/>
      <c r="AE341" s="52"/>
      <c r="AF341" s="53"/>
      <c r="AG341" s="50"/>
      <c r="AH341" s="51"/>
      <c r="AI341" s="54"/>
      <c r="AJ341" s="53"/>
      <c r="AK341" s="408"/>
    </row>
    <row r="342" spans="1:37" x14ac:dyDescent="0.2">
      <c r="A342" s="207" t="s">
        <v>60</v>
      </c>
      <c r="B342" s="79"/>
      <c r="C342" s="80"/>
      <c r="D342" s="80"/>
      <c r="E342" s="81"/>
      <c r="F342" s="227">
        <v>25</v>
      </c>
      <c r="G342" s="297">
        <v>0</v>
      </c>
      <c r="H342" s="119"/>
      <c r="I342" s="119"/>
      <c r="J342" s="119"/>
      <c r="K342" s="120"/>
      <c r="L342" s="120"/>
      <c r="M342" s="120"/>
      <c r="N342" s="121"/>
      <c r="O342" s="122"/>
      <c r="P342" s="122"/>
      <c r="Q342" s="91"/>
      <c r="R342" s="92"/>
      <c r="S342" s="534"/>
      <c r="T342" s="534"/>
      <c r="U342" s="541"/>
      <c r="V342" s="160"/>
      <c r="W342" s="161"/>
      <c r="X342" s="534"/>
      <c r="AC342" s="50"/>
      <c r="AD342" s="51"/>
      <c r="AE342" s="52"/>
      <c r="AF342" s="53"/>
      <c r="AG342" s="50"/>
      <c r="AH342" s="51"/>
      <c r="AI342" s="54"/>
      <c r="AJ342" s="53"/>
      <c r="AK342" s="408"/>
    </row>
    <row r="343" spans="1:37" s="478" customFormat="1" x14ac:dyDescent="0.2">
      <c r="A343" s="163" t="s">
        <v>63</v>
      </c>
      <c r="B343" s="164" t="s">
        <v>42</v>
      </c>
      <c r="C343" s="164" t="s">
        <v>42</v>
      </c>
      <c r="D343" s="164" t="s">
        <v>42</v>
      </c>
      <c r="E343" s="164" t="s">
        <v>42</v>
      </c>
      <c r="F343" s="165"/>
      <c r="G343" s="165"/>
      <c r="H343" s="167" t="s">
        <v>262</v>
      </c>
      <c r="I343" s="168" t="s">
        <v>42</v>
      </c>
      <c r="J343" s="166"/>
      <c r="K343" s="166"/>
      <c r="L343" s="166"/>
      <c r="M343" s="166"/>
      <c r="N343" s="166"/>
      <c r="O343" s="169"/>
      <c r="P343" s="169"/>
      <c r="Q343" s="170"/>
      <c r="R343" s="170"/>
      <c r="S343" s="173"/>
      <c r="T343" s="172"/>
      <c r="U343" s="173"/>
      <c r="V343" s="174"/>
      <c r="W343" s="175"/>
      <c r="X343" s="77"/>
      <c r="Y343" s="63"/>
      <c r="Z343" s="63"/>
      <c r="AA343" s="63"/>
      <c r="AB343" s="63"/>
      <c r="AC343" s="50"/>
      <c r="AD343" s="51"/>
      <c r="AE343" s="52"/>
      <c r="AF343" s="53"/>
      <c r="AG343" s="50"/>
      <c r="AH343" s="51"/>
      <c r="AI343" s="54"/>
      <c r="AJ343" s="53"/>
      <c r="AK343" s="408"/>
    </row>
    <row r="344" spans="1:37" ht="14.25" customHeight="1" x14ac:dyDescent="0.25">
      <c r="A344" s="207" t="s">
        <v>263</v>
      </c>
      <c r="B344" s="176"/>
      <c r="C344" s="177"/>
      <c r="D344" s="177"/>
      <c r="E344" s="178" t="s">
        <v>88</v>
      </c>
      <c r="F344" s="214">
        <f>F345+F346</f>
        <v>8</v>
      </c>
      <c r="G344" s="215">
        <f>G345+G346</f>
        <v>1.3</v>
      </c>
      <c r="H344" s="216">
        <v>4.9499999999999995E-2</v>
      </c>
      <c r="I344" s="217">
        <v>4.9499999999999995E-2</v>
      </c>
      <c r="J344" s="218">
        <f>G344+I344</f>
        <v>1.3495000000000001</v>
      </c>
      <c r="K344" s="219">
        <v>1.8939999999999999</v>
      </c>
      <c r="L344" s="220">
        <v>0</v>
      </c>
      <c r="M344" s="87">
        <f>K344+L344</f>
        <v>1.8939999999999999</v>
      </c>
      <c r="N344" s="89"/>
      <c r="O344" s="90"/>
      <c r="P344" s="90"/>
      <c r="Q344" s="91"/>
      <c r="R344" s="92"/>
      <c r="S344" s="532" t="s">
        <v>46</v>
      </c>
      <c r="T344" s="532" t="s">
        <v>264</v>
      </c>
      <c r="U344" s="532"/>
      <c r="V344" s="93">
        <v>55.428330000000003</v>
      </c>
      <c r="W344" s="94">
        <v>100.91889</v>
      </c>
      <c r="X344" s="532"/>
      <c r="AC344" s="50"/>
      <c r="AD344" s="51"/>
      <c r="AE344" s="52"/>
      <c r="AF344" s="53">
        <v>1</v>
      </c>
      <c r="AG344" s="50"/>
      <c r="AH344" s="51"/>
      <c r="AI344" s="54"/>
      <c r="AJ344" s="53">
        <f>F344</f>
        <v>8</v>
      </c>
      <c r="AK344" s="408"/>
    </row>
    <row r="345" spans="1:37" x14ac:dyDescent="0.2">
      <c r="A345" s="207" t="s">
        <v>13</v>
      </c>
      <c r="B345" s="79"/>
      <c r="C345" s="80"/>
      <c r="D345" s="80"/>
      <c r="E345" s="81"/>
      <c r="F345" s="227">
        <v>4</v>
      </c>
      <c r="G345" s="130">
        <v>0</v>
      </c>
      <c r="H345" s="103"/>
      <c r="I345" s="104"/>
      <c r="J345" s="105"/>
      <c r="K345" s="105"/>
      <c r="L345" s="106"/>
      <c r="M345" s="107"/>
      <c r="N345" s="108">
        <f>J344</f>
        <v>1.3495000000000001</v>
      </c>
      <c r="O345" s="109">
        <f>N345/F345*100</f>
        <v>33.737500000000004</v>
      </c>
      <c r="P345" s="110">
        <f>IF(G344&gt;(F345*1.05),0,(F345*1.05)-G344)</f>
        <v>2.9000000000000004</v>
      </c>
      <c r="Q345" s="110">
        <f>IF(N345&gt;(F345*1.05),0,(F345*1.05)-N345)</f>
        <v>2.8505000000000003</v>
      </c>
      <c r="R345" s="111">
        <f>IF(N345&gt;(1.05*F345),0,(F345*1.05)-N345)</f>
        <v>2.8505000000000003</v>
      </c>
      <c r="S345" s="533"/>
      <c r="T345" s="533"/>
      <c r="U345" s="533"/>
      <c r="V345" s="112"/>
      <c r="W345" s="113"/>
      <c r="X345" s="533"/>
      <c r="AC345" s="50"/>
      <c r="AD345" s="51"/>
      <c r="AE345" s="52"/>
      <c r="AF345" s="53"/>
      <c r="AG345" s="50"/>
      <c r="AH345" s="51"/>
      <c r="AI345" s="54"/>
      <c r="AJ345" s="53"/>
      <c r="AK345" s="408"/>
    </row>
    <row r="346" spans="1:37" x14ac:dyDescent="0.2">
      <c r="A346" s="207" t="s">
        <v>10</v>
      </c>
      <c r="B346" s="79"/>
      <c r="C346" s="80"/>
      <c r="D346" s="80"/>
      <c r="E346" s="81"/>
      <c r="F346" s="227">
        <v>4</v>
      </c>
      <c r="G346" s="297">
        <v>1.3</v>
      </c>
      <c r="H346" s="117"/>
      <c r="I346" s="118"/>
      <c r="J346" s="119"/>
      <c r="K346" s="120"/>
      <c r="L346" s="120"/>
      <c r="M346" s="120"/>
      <c r="N346" s="121"/>
      <c r="O346" s="122"/>
      <c r="P346" s="122"/>
      <c r="Q346" s="91"/>
      <c r="R346" s="92"/>
      <c r="S346" s="534"/>
      <c r="T346" s="534"/>
      <c r="U346" s="534"/>
      <c r="V346" s="123"/>
      <c r="W346" s="124"/>
      <c r="X346" s="534"/>
      <c r="AC346" s="50"/>
      <c r="AD346" s="51"/>
      <c r="AE346" s="52"/>
      <c r="AF346" s="53"/>
      <c r="AG346" s="50"/>
      <c r="AH346" s="51"/>
      <c r="AI346" s="54"/>
      <c r="AJ346" s="53"/>
      <c r="AK346" s="408"/>
    </row>
    <row r="347" spans="1:37" s="478" customFormat="1" x14ac:dyDescent="0.2">
      <c r="A347" s="163" t="s">
        <v>63</v>
      </c>
      <c r="B347" s="164" t="s">
        <v>42</v>
      </c>
      <c r="C347" s="164" t="s">
        <v>42</v>
      </c>
      <c r="D347" s="164" t="s">
        <v>42</v>
      </c>
      <c r="E347" s="164" t="s">
        <v>42</v>
      </c>
      <c r="F347" s="165"/>
      <c r="G347" s="165"/>
      <c r="H347" s="167" t="s">
        <v>262</v>
      </c>
      <c r="I347" s="168" t="s">
        <v>42</v>
      </c>
      <c r="J347" s="166"/>
      <c r="K347" s="166"/>
      <c r="L347" s="166"/>
      <c r="M347" s="166"/>
      <c r="N347" s="166"/>
      <c r="O347" s="169"/>
      <c r="P347" s="169"/>
      <c r="Q347" s="170"/>
      <c r="R347" s="170"/>
      <c r="S347" s="173"/>
      <c r="T347" s="172"/>
      <c r="U347" s="173"/>
      <c r="V347" s="174"/>
      <c r="W347" s="175"/>
      <c r="X347" s="77"/>
      <c r="Y347" s="63"/>
      <c r="Z347" s="63"/>
      <c r="AA347" s="63"/>
      <c r="AB347" s="63"/>
      <c r="AC347" s="50"/>
      <c r="AD347" s="51"/>
      <c r="AE347" s="52"/>
      <c r="AF347" s="53"/>
      <c r="AG347" s="50"/>
      <c r="AH347" s="51"/>
      <c r="AI347" s="54"/>
      <c r="AJ347" s="53"/>
      <c r="AK347" s="408"/>
    </row>
    <row r="348" spans="1:37" ht="12.75" customHeight="1" x14ac:dyDescent="0.25">
      <c r="A348" s="207" t="s">
        <v>265</v>
      </c>
      <c r="B348" s="176"/>
      <c r="C348" s="177"/>
      <c r="D348" s="177"/>
      <c r="E348" s="178" t="s">
        <v>88</v>
      </c>
      <c r="F348" s="214">
        <f>F349+F350</f>
        <v>4.0999999999999996</v>
      </c>
      <c r="G348" s="215">
        <f>G349+G350</f>
        <v>1.4</v>
      </c>
      <c r="H348" s="216">
        <v>7.1999999999999995E-2</v>
      </c>
      <c r="I348" s="217">
        <v>7.1999999999999995E-2</v>
      </c>
      <c r="J348" s="218">
        <f>G348+I348</f>
        <v>1.472</v>
      </c>
      <c r="K348" s="219">
        <v>1.921</v>
      </c>
      <c r="L348" s="220">
        <v>0</v>
      </c>
      <c r="M348" s="87">
        <f>K348+L348</f>
        <v>1.921</v>
      </c>
      <c r="N348" s="89"/>
      <c r="O348" s="90"/>
      <c r="P348" s="90"/>
      <c r="Q348" s="91"/>
      <c r="R348" s="92"/>
      <c r="S348" s="532" t="s">
        <v>46</v>
      </c>
      <c r="T348" s="532" t="s">
        <v>266</v>
      </c>
      <c r="U348" s="532"/>
      <c r="V348" s="93">
        <v>55.747500000000002</v>
      </c>
      <c r="W348" s="94">
        <v>101.73333</v>
      </c>
      <c r="X348" s="532"/>
      <c r="AC348" s="50"/>
      <c r="AD348" s="51"/>
      <c r="AE348" s="52"/>
      <c r="AF348" s="53">
        <v>1</v>
      </c>
      <c r="AG348" s="50"/>
      <c r="AH348" s="51"/>
      <c r="AI348" s="54"/>
      <c r="AJ348" s="53">
        <f>F348</f>
        <v>4.0999999999999996</v>
      </c>
      <c r="AK348" s="408"/>
    </row>
    <row r="349" spans="1:37" x14ac:dyDescent="0.25">
      <c r="A349" s="207" t="s">
        <v>13</v>
      </c>
      <c r="B349" s="79"/>
      <c r="C349" s="80"/>
      <c r="D349" s="80"/>
      <c r="E349" s="81"/>
      <c r="F349" s="227">
        <v>2.5</v>
      </c>
      <c r="G349" s="493">
        <v>0.9</v>
      </c>
      <c r="H349" s="103"/>
      <c r="I349" s="104"/>
      <c r="J349" s="105"/>
      <c r="K349" s="105"/>
      <c r="L349" s="106"/>
      <c r="M349" s="107"/>
      <c r="N349" s="108">
        <f>J348</f>
        <v>1.472</v>
      </c>
      <c r="O349" s="109">
        <f>N349/F349*100</f>
        <v>58.879999999999995</v>
      </c>
      <c r="P349" s="110">
        <f>IF(G348&gt;(F349*1.05),0,(F349*1.05)-G348)</f>
        <v>1.2250000000000001</v>
      </c>
      <c r="Q349" s="110">
        <f>IF(N349&gt;(F349*1.05),0,(F349*1.05)-N349)</f>
        <v>1.153</v>
      </c>
      <c r="R349" s="111">
        <f>IF(N349&gt;(1.05*F349),0,(F349*1.05)-N349)</f>
        <v>1.153</v>
      </c>
      <c r="S349" s="533"/>
      <c r="T349" s="533"/>
      <c r="U349" s="533"/>
      <c r="V349" s="112"/>
      <c r="W349" s="113"/>
      <c r="X349" s="533"/>
      <c r="AC349" s="50"/>
      <c r="AD349" s="51"/>
      <c r="AE349" s="52"/>
      <c r="AF349" s="53"/>
      <c r="AG349" s="50"/>
      <c r="AH349" s="51"/>
      <c r="AI349" s="54"/>
      <c r="AJ349" s="53"/>
      <c r="AK349" s="408"/>
    </row>
    <row r="350" spans="1:37" x14ac:dyDescent="0.25">
      <c r="A350" s="207" t="s">
        <v>10</v>
      </c>
      <c r="B350" s="79"/>
      <c r="C350" s="80"/>
      <c r="D350" s="80"/>
      <c r="E350" s="81"/>
      <c r="F350" s="227">
        <v>1.6</v>
      </c>
      <c r="G350" s="493">
        <v>0.5</v>
      </c>
      <c r="H350" s="117"/>
      <c r="I350" s="118"/>
      <c r="J350" s="119"/>
      <c r="K350" s="120"/>
      <c r="L350" s="120"/>
      <c r="M350" s="120"/>
      <c r="N350" s="121"/>
      <c r="O350" s="122"/>
      <c r="P350" s="122"/>
      <c r="Q350" s="91"/>
      <c r="R350" s="92"/>
      <c r="S350" s="534"/>
      <c r="T350" s="534"/>
      <c r="U350" s="534"/>
      <c r="V350" s="123"/>
      <c r="W350" s="124"/>
      <c r="X350" s="534"/>
      <c r="AC350" s="50"/>
      <c r="AD350" s="51"/>
      <c r="AE350" s="52"/>
      <c r="AF350" s="53"/>
      <c r="AG350" s="50"/>
      <c r="AH350" s="51"/>
      <c r="AI350" s="54"/>
      <c r="AJ350" s="53"/>
      <c r="AK350" s="408"/>
    </row>
    <row r="351" spans="1:37" s="478" customFormat="1" x14ac:dyDescent="0.2">
      <c r="A351" s="163" t="s">
        <v>63</v>
      </c>
      <c r="B351" s="164" t="s">
        <v>42</v>
      </c>
      <c r="C351" s="164" t="s">
        <v>42</v>
      </c>
      <c r="D351" s="164" t="s">
        <v>42</v>
      </c>
      <c r="E351" s="164" t="s">
        <v>42</v>
      </c>
      <c r="F351" s="165"/>
      <c r="G351" s="165"/>
      <c r="H351" s="167" t="s">
        <v>262</v>
      </c>
      <c r="I351" s="168" t="s">
        <v>42</v>
      </c>
      <c r="J351" s="166"/>
      <c r="K351" s="166"/>
      <c r="L351" s="166"/>
      <c r="M351" s="166"/>
      <c r="N351" s="166"/>
      <c r="O351" s="169"/>
      <c r="P351" s="169"/>
      <c r="Q351" s="170"/>
      <c r="R351" s="170"/>
      <c r="S351" s="173"/>
      <c r="T351" s="172"/>
      <c r="U351" s="173"/>
      <c r="V351" s="174"/>
      <c r="W351" s="175"/>
      <c r="X351" s="77"/>
      <c r="Y351" s="63"/>
      <c r="Z351" s="63"/>
      <c r="AA351" s="63"/>
      <c r="AB351" s="63"/>
      <c r="AC351" s="50"/>
      <c r="AD351" s="51"/>
      <c r="AE351" s="52"/>
      <c r="AF351" s="53"/>
      <c r="AG351" s="50"/>
      <c r="AH351" s="51"/>
      <c r="AI351" s="54"/>
      <c r="AJ351" s="53"/>
      <c r="AK351" s="408"/>
    </row>
    <row r="352" spans="1:37" ht="14.25" customHeight="1" x14ac:dyDescent="0.25">
      <c r="A352" s="207" t="s">
        <v>267</v>
      </c>
      <c r="B352" s="176"/>
      <c r="C352" s="177"/>
      <c r="D352" s="177"/>
      <c r="E352" s="178" t="s">
        <v>88</v>
      </c>
      <c r="F352" s="214">
        <f>F353</f>
        <v>1.6</v>
      </c>
      <c r="G352" s="215">
        <f>G353</f>
        <v>0.7</v>
      </c>
      <c r="H352" s="216">
        <v>0</v>
      </c>
      <c r="I352" s="217">
        <v>0</v>
      </c>
      <c r="J352" s="218">
        <f>G352+I352</f>
        <v>0.7</v>
      </c>
      <c r="K352" s="219">
        <v>0</v>
      </c>
      <c r="L352" s="220">
        <v>0.8</v>
      </c>
      <c r="M352" s="87">
        <f>K352+L352</f>
        <v>0.8</v>
      </c>
      <c r="N352" s="89"/>
      <c r="O352" s="90"/>
      <c r="P352" s="90"/>
      <c r="Q352" s="91"/>
      <c r="R352" s="92"/>
      <c r="S352" s="535" t="s">
        <v>46</v>
      </c>
      <c r="T352" s="535" t="s">
        <v>268</v>
      </c>
      <c r="U352" s="535"/>
      <c r="V352" s="179">
        <v>55.335560000000001</v>
      </c>
      <c r="W352" s="180">
        <v>101.15</v>
      </c>
      <c r="X352" s="537"/>
      <c r="AC352" s="50"/>
      <c r="AD352" s="51"/>
      <c r="AE352" s="52"/>
      <c r="AF352" s="53">
        <v>1</v>
      </c>
      <c r="AG352" s="50"/>
      <c r="AH352" s="51"/>
      <c r="AI352" s="54"/>
      <c r="AJ352" s="53">
        <f>F352</f>
        <v>1.6</v>
      </c>
      <c r="AK352" s="408"/>
    </row>
    <row r="353" spans="1:37" x14ac:dyDescent="0.25">
      <c r="A353" s="207" t="s">
        <v>13</v>
      </c>
      <c r="B353" s="79"/>
      <c r="C353" s="80"/>
      <c r="D353" s="80"/>
      <c r="E353" s="81"/>
      <c r="F353" s="227">
        <v>1.6</v>
      </c>
      <c r="G353" s="493">
        <v>0.7</v>
      </c>
      <c r="H353" s="103"/>
      <c r="I353" s="104"/>
      <c r="J353" s="105"/>
      <c r="K353" s="105"/>
      <c r="L353" s="106"/>
      <c r="M353" s="107"/>
      <c r="N353" s="108">
        <f>J352</f>
        <v>0.7</v>
      </c>
      <c r="O353" s="109">
        <f>N353/F353*100</f>
        <v>43.749999999999993</v>
      </c>
      <c r="P353" s="110">
        <f>IF(G352&gt;(F353*1.05),0,(F353*1.05)-G352)</f>
        <v>0.9800000000000002</v>
      </c>
      <c r="Q353" s="110">
        <f>IF(N353&gt;(F353*1.05),0,(F353*1.05)-N353)</f>
        <v>0.9800000000000002</v>
      </c>
      <c r="R353" s="111">
        <f>IF(N353&gt;(1.05*F353),0,(F353*1.05)-N353)</f>
        <v>0.9800000000000002</v>
      </c>
      <c r="S353" s="536"/>
      <c r="T353" s="536"/>
      <c r="U353" s="536"/>
      <c r="V353" s="182"/>
      <c r="W353" s="183"/>
      <c r="X353" s="538"/>
      <c r="AC353" s="50"/>
      <c r="AD353" s="51"/>
      <c r="AE353" s="52"/>
      <c r="AF353" s="53"/>
      <c r="AG353" s="50"/>
      <c r="AH353" s="51"/>
      <c r="AI353" s="54"/>
      <c r="AJ353" s="53"/>
      <c r="AK353" s="408"/>
    </row>
    <row r="354" spans="1:37" s="478" customFormat="1" x14ac:dyDescent="0.2">
      <c r="A354" s="163" t="s">
        <v>63</v>
      </c>
      <c r="B354" s="164" t="s">
        <v>42</v>
      </c>
      <c r="C354" s="164" t="s">
        <v>42</v>
      </c>
      <c r="D354" s="164" t="s">
        <v>42</v>
      </c>
      <c r="E354" s="164" t="s">
        <v>42</v>
      </c>
      <c r="F354" s="165"/>
      <c r="G354" s="165"/>
      <c r="H354" s="167" t="s">
        <v>262</v>
      </c>
      <c r="I354" s="168" t="s">
        <v>42</v>
      </c>
      <c r="J354" s="166"/>
      <c r="K354" s="166"/>
      <c r="L354" s="166"/>
      <c r="M354" s="166"/>
      <c r="N354" s="166"/>
      <c r="O354" s="169"/>
      <c r="P354" s="169"/>
      <c r="Q354" s="170"/>
      <c r="R354" s="170"/>
      <c r="S354" s="173"/>
      <c r="T354" s="172"/>
      <c r="U354" s="173"/>
      <c r="V354" s="174"/>
      <c r="W354" s="175"/>
      <c r="X354" s="77"/>
      <c r="Y354" s="63"/>
      <c r="Z354" s="63"/>
      <c r="AA354" s="63"/>
      <c r="AB354" s="63"/>
      <c r="AC354" s="50"/>
      <c r="AD354" s="51"/>
      <c r="AE354" s="52"/>
      <c r="AF354" s="53"/>
      <c r="AG354" s="50"/>
      <c r="AH354" s="51"/>
      <c r="AI354" s="54"/>
      <c r="AJ354" s="53"/>
      <c r="AK354" s="408"/>
    </row>
    <row r="355" spans="1:37" ht="12.75" customHeight="1" x14ac:dyDescent="0.25">
      <c r="A355" s="207" t="s">
        <v>269</v>
      </c>
      <c r="B355" s="176"/>
      <c r="C355" s="177"/>
      <c r="D355" s="177"/>
      <c r="E355" s="178" t="s">
        <v>88</v>
      </c>
      <c r="F355" s="214">
        <f>F356+F357</f>
        <v>12.6</v>
      </c>
      <c r="G355" s="215">
        <f>G356+G357</f>
        <v>1.7999999999999998</v>
      </c>
      <c r="H355" s="216">
        <v>7.2749999999999981E-2</v>
      </c>
      <c r="I355" s="217">
        <v>7.2749999999999981E-2</v>
      </c>
      <c r="J355" s="218">
        <f>G355+I355</f>
        <v>1.8727499999999999</v>
      </c>
      <c r="K355" s="219">
        <v>9.891</v>
      </c>
      <c r="L355" s="220">
        <v>2</v>
      </c>
      <c r="M355" s="87">
        <f>K355+L355</f>
        <v>11.891</v>
      </c>
      <c r="N355" s="89"/>
      <c r="O355" s="90"/>
      <c r="P355" s="90"/>
      <c r="Q355" s="91"/>
      <c r="R355" s="92"/>
      <c r="S355" s="532" t="s">
        <v>46</v>
      </c>
      <c r="T355" s="532" t="s">
        <v>270</v>
      </c>
      <c r="U355" s="532"/>
      <c r="V355" s="93">
        <v>55.672220000000003</v>
      </c>
      <c r="W355" s="94">
        <v>101.74361</v>
      </c>
      <c r="X355" s="532"/>
      <c r="AC355" s="50"/>
      <c r="AD355" s="51"/>
      <c r="AE355" s="52"/>
      <c r="AF355" s="53">
        <v>1</v>
      </c>
      <c r="AG355" s="50"/>
      <c r="AH355" s="51"/>
      <c r="AI355" s="54"/>
      <c r="AJ355" s="53">
        <f>F355</f>
        <v>12.6</v>
      </c>
      <c r="AK355" s="408"/>
    </row>
    <row r="356" spans="1:37" x14ac:dyDescent="0.2">
      <c r="A356" s="207" t="s">
        <v>13</v>
      </c>
      <c r="B356" s="79"/>
      <c r="C356" s="80"/>
      <c r="D356" s="80"/>
      <c r="E356" s="81"/>
      <c r="F356" s="227">
        <v>6.3</v>
      </c>
      <c r="G356" s="297">
        <v>0.6</v>
      </c>
      <c r="H356" s="103"/>
      <c r="I356" s="104"/>
      <c r="J356" s="105"/>
      <c r="K356" s="105"/>
      <c r="L356" s="106"/>
      <c r="M356" s="107"/>
      <c r="N356" s="108">
        <f>J355</f>
        <v>1.8727499999999999</v>
      </c>
      <c r="O356" s="109">
        <f>N356/F356*100</f>
        <v>29.726190476190478</v>
      </c>
      <c r="P356" s="110">
        <f>IF(G355&gt;(F356*1.05),0,(F356*1.05)-G355)</f>
        <v>4.8150000000000004</v>
      </c>
      <c r="Q356" s="110">
        <f>IF(N356&gt;(F356*1.05),0,(F356*1.05)-N356)</f>
        <v>4.7422500000000003</v>
      </c>
      <c r="R356" s="111">
        <f>IF(N356&gt;(1.05*F356),0,(F356*1.05)-N356)</f>
        <v>4.7422500000000003</v>
      </c>
      <c r="S356" s="533"/>
      <c r="T356" s="533"/>
      <c r="U356" s="533"/>
      <c r="V356" s="112"/>
      <c r="W356" s="113"/>
      <c r="X356" s="533"/>
      <c r="AC356" s="50"/>
      <c r="AD356" s="51"/>
      <c r="AE356" s="52"/>
      <c r="AF356" s="53"/>
      <c r="AG356" s="50"/>
      <c r="AH356" s="51"/>
      <c r="AI356" s="54"/>
      <c r="AJ356" s="53"/>
      <c r="AK356" s="408"/>
    </row>
    <row r="357" spans="1:37" x14ac:dyDescent="0.2">
      <c r="A357" s="207" t="s">
        <v>10</v>
      </c>
      <c r="B357" s="79"/>
      <c r="C357" s="80"/>
      <c r="D357" s="80"/>
      <c r="E357" s="81"/>
      <c r="F357" s="227">
        <v>6.3</v>
      </c>
      <c r="G357" s="297">
        <v>1.2</v>
      </c>
      <c r="H357" s="117"/>
      <c r="I357" s="118"/>
      <c r="J357" s="119"/>
      <c r="K357" s="120"/>
      <c r="L357" s="120"/>
      <c r="M357" s="120"/>
      <c r="N357" s="121"/>
      <c r="O357" s="122"/>
      <c r="P357" s="122"/>
      <c r="Q357" s="91"/>
      <c r="R357" s="92"/>
      <c r="S357" s="534"/>
      <c r="T357" s="534"/>
      <c r="U357" s="534"/>
      <c r="V357" s="123"/>
      <c r="W357" s="124"/>
      <c r="X357" s="534"/>
      <c r="AC357" s="50"/>
      <c r="AD357" s="51"/>
      <c r="AE357" s="52"/>
      <c r="AF357" s="53"/>
      <c r="AG357" s="50"/>
      <c r="AH357" s="51"/>
      <c r="AI357" s="54"/>
      <c r="AJ357" s="53"/>
      <c r="AK357" s="408"/>
    </row>
    <row r="358" spans="1:37" s="478" customFormat="1" x14ac:dyDescent="0.2">
      <c r="A358" s="163" t="s">
        <v>63</v>
      </c>
      <c r="B358" s="164" t="s">
        <v>42</v>
      </c>
      <c r="C358" s="164" t="s">
        <v>42</v>
      </c>
      <c r="D358" s="164" t="s">
        <v>42</v>
      </c>
      <c r="E358" s="164" t="s">
        <v>42</v>
      </c>
      <c r="F358" s="165"/>
      <c r="G358" s="165"/>
      <c r="H358" s="167" t="s">
        <v>262</v>
      </c>
      <c r="I358" s="168" t="s">
        <v>42</v>
      </c>
      <c r="J358" s="166"/>
      <c r="K358" s="166"/>
      <c r="L358" s="166"/>
      <c r="M358" s="166"/>
      <c r="N358" s="166"/>
      <c r="O358" s="169"/>
      <c r="P358" s="169"/>
      <c r="Q358" s="170"/>
      <c r="R358" s="170"/>
      <c r="S358" s="173"/>
      <c r="T358" s="172"/>
      <c r="U358" s="173"/>
      <c r="V358" s="174"/>
      <c r="W358" s="175"/>
      <c r="X358" s="77"/>
      <c r="Y358" s="63"/>
      <c r="Z358" s="63"/>
      <c r="AA358" s="63"/>
      <c r="AB358" s="63"/>
      <c r="AC358" s="50"/>
      <c r="AD358" s="51"/>
      <c r="AE358" s="52"/>
      <c r="AF358" s="53"/>
      <c r="AG358" s="50"/>
      <c r="AH358" s="51"/>
      <c r="AI358" s="54"/>
      <c r="AJ358" s="53"/>
      <c r="AK358" s="408"/>
    </row>
    <row r="359" spans="1:37" ht="12.75" customHeight="1" x14ac:dyDescent="0.25">
      <c r="A359" s="207" t="s">
        <v>271</v>
      </c>
      <c r="B359" s="176"/>
      <c r="C359" s="177"/>
      <c r="D359" s="177"/>
      <c r="E359" s="178" t="s">
        <v>88</v>
      </c>
      <c r="F359" s="214">
        <f>F360+F361</f>
        <v>12.6</v>
      </c>
      <c r="G359" s="215">
        <f>G360+G361</f>
        <v>1.7999999999999998</v>
      </c>
      <c r="H359" s="216">
        <v>8.1000000000000016E-2</v>
      </c>
      <c r="I359" s="217">
        <v>8.1000000000000016E-2</v>
      </c>
      <c r="J359" s="218">
        <f>G359+I359</f>
        <v>1.8809999999999998</v>
      </c>
      <c r="K359" s="219">
        <v>4.4870000000000001</v>
      </c>
      <c r="L359" s="220">
        <v>2.6669999999999998</v>
      </c>
      <c r="M359" s="87">
        <f>K359+L359</f>
        <v>7.1539999999999999</v>
      </c>
      <c r="N359" s="89"/>
      <c r="O359" s="90"/>
      <c r="P359" s="90"/>
      <c r="Q359" s="91"/>
      <c r="R359" s="92"/>
      <c r="S359" s="532" t="s">
        <v>46</v>
      </c>
      <c r="T359" s="532" t="s">
        <v>272</v>
      </c>
      <c r="U359" s="532"/>
      <c r="V359" s="93">
        <v>55.21472</v>
      </c>
      <c r="W359" s="94">
        <v>100.59193999999999</v>
      </c>
      <c r="X359" s="532"/>
      <c r="AC359" s="50"/>
      <c r="AD359" s="51"/>
      <c r="AE359" s="52"/>
      <c r="AF359" s="53">
        <v>1</v>
      </c>
      <c r="AG359" s="50"/>
      <c r="AH359" s="51"/>
      <c r="AI359" s="54"/>
      <c r="AJ359" s="53">
        <f>F359</f>
        <v>12.6</v>
      </c>
      <c r="AK359" s="408"/>
    </row>
    <row r="360" spans="1:37" x14ac:dyDescent="0.2">
      <c r="A360" s="207" t="s">
        <v>13</v>
      </c>
      <c r="B360" s="79"/>
      <c r="C360" s="80"/>
      <c r="D360" s="80"/>
      <c r="E360" s="81"/>
      <c r="F360" s="227">
        <v>6.3</v>
      </c>
      <c r="G360" s="297">
        <v>0.4</v>
      </c>
      <c r="H360" s="103"/>
      <c r="I360" s="104"/>
      <c r="J360" s="105"/>
      <c r="K360" s="105"/>
      <c r="L360" s="106"/>
      <c r="M360" s="107"/>
      <c r="N360" s="108">
        <f>J359</f>
        <v>1.8809999999999998</v>
      </c>
      <c r="O360" s="109">
        <f>N360/F360*100</f>
        <v>29.857142857142854</v>
      </c>
      <c r="P360" s="110">
        <f>IF(G359&gt;(F360*1.05),0,(F360*1.05)-G359)</f>
        <v>4.8150000000000004</v>
      </c>
      <c r="Q360" s="110">
        <f>IF(N360&gt;(F360*1.05),0,(F360*1.05)-N360)</f>
        <v>4.734</v>
      </c>
      <c r="R360" s="111">
        <f>IF(N360&gt;(1.05*F360),0,(F360*1.05)-N360)</f>
        <v>4.734</v>
      </c>
      <c r="S360" s="533"/>
      <c r="T360" s="533"/>
      <c r="U360" s="533"/>
      <c r="V360" s="112"/>
      <c r="W360" s="113"/>
      <c r="X360" s="533"/>
      <c r="AC360" s="50"/>
      <c r="AD360" s="51"/>
      <c r="AE360" s="52"/>
      <c r="AF360" s="53"/>
      <c r="AG360" s="50"/>
      <c r="AH360" s="51"/>
      <c r="AI360" s="54"/>
      <c r="AJ360" s="53"/>
      <c r="AK360" s="408"/>
    </row>
    <row r="361" spans="1:37" x14ac:dyDescent="0.2">
      <c r="A361" s="207" t="s">
        <v>10</v>
      </c>
      <c r="B361" s="79"/>
      <c r="C361" s="80"/>
      <c r="D361" s="80"/>
      <c r="E361" s="81"/>
      <c r="F361" s="227">
        <v>6.3</v>
      </c>
      <c r="G361" s="297">
        <v>1.4</v>
      </c>
      <c r="H361" s="117"/>
      <c r="I361" s="118"/>
      <c r="J361" s="119"/>
      <c r="K361" s="120"/>
      <c r="L361" s="120"/>
      <c r="M361" s="120"/>
      <c r="N361" s="121"/>
      <c r="O361" s="122"/>
      <c r="P361" s="122"/>
      <c r="Q361" s="91"/>
      <c r="R361" s="92"/>
      <c r="S361" s="534"/>
      <c r="T361" s="534"/>
      <c r="U361" s="534"/>
      <c r="V361" s="123"/>
      <c r="W361" s="124"/>
      <c r="X361" s="534"/>
      <c r="AC361" s="50"/>
      <c r="AD361" s="51"/>
      <c r="AE361" s="52"/>
      <c r="AF361" s="53"/>
      <c r="AG361" s="50"/>
      <c r="AH361" s="51"/>
      <c r="AI361" s="54"/>
      <c r="AJ361" s="53"/>
      <c r="AK361" s="408"/>
    </row>
    <row r="362" spans="1:37" s="478" customFormat="1" x14ac:dyDescent="0.2">
      <c r="A362" s="163" t="s">
        <v>63</v>
      </c>
      <c r="B362" s="164" t="s">
        <v>42</v>
      </c>
      <c r="C362" s="164" t="s">
        <v>42</v>
      </c>
      <c r="D362" s="164" t="s">
        <v>42</v>
      </c>
      <c r="E362" s="164" t="s">
        <v>42</v>
      </c>
      <c r="F362" s="165"/>
      <c r="G362" s="165"/>
      <c r="H362" s="167" t="s">
        <v>262</v>
      </c>
      <c r="I362" s="168" t="s">
        <v>42</v>
      </c>
      <c r="J362" s="166"/>
      <c r="K362" s="166"/>
      <c r="L362" s="166"/>
      <c r="M362" s="166"/>
      <c r="N362" s="166"/>
      <c r="O362" s="169"/>
      <c r="P362" s="169"/>
      <c r="Q362" s="170"/>
      <c r="R362" s="170"/>
      <c r="S362" s="173"/>
      <c r="T362" s="172"/>
      <c r="U362" s="173"/>
      <c r="V362" s="174"/>
      <c r="W362" s="175"/>
      <c r="X362" s="77"/>
      <c r="Y362" s="63"/>
      <c r="Z362" s="63"/>
      <c r="AA362" s="63"/>
      <c r="AB362" s="63"/>
      <c r="AC362" s="50"/>
      <c r="AD362" s="51"/>
      <c r="AE362" s="52"/>
      <c r="AF362" s="53"/>
      <c r="AG362" s="50"/>
      <c r="AH362" s="51"/>
      <c r="AI362" s="54"/>
      <c r="AJ362" s="53"/>
      <c r="AK362" s="408"/>
    </row>
    <row r="363" spans="1:37" ht="14.25" customHeight="1" x14ac:dyDescent="0.25">
      <c r="A363" s="207" t="s">
        <v>273</v>
      </c>
      <c r="B363" s="176"/>
      <c r="C363" s="177"/>
      <c r="D363" s="177"/>
      <c r="E363" s="178" t="s">
        <v>88</v>
      </c>
      <c r="F363" s="214">
        <f>F364</f>
        <v>6.3</v>
      </c>
      <c r="G363" s="215">
        <f>G364</f>
        <v>1.4</v>
      </c>
      <c r="H363" s="216">
        <v>6.6000000000000017E-2</v>
      </c>
      <c r="I363" s="217">
        <v>6.6000000000000017E-2</v>
      </c>
      <c r="J363" s="218">
        <f>G363+I363</f>
        <v>1.466</v>
      </c>
      <c r="K363" s="219">
        <v>2.1549999999999998</v>
      </c>
      <c r="L363" s="220">
        <v>0</v>
      </c>
      <c r="M363" s="87">
        <f>K363+L363</f>
        <v>2.1549999999999998</v>
      </c>
      <c r="N363" s="89"/>
      <c r="O363" s="90"/>
      <c r="P363" s="90"/>
      <c r="Q363" s="91"/>
      <c r="R363" s="92"/>
      <c r="S363" s="535" t="s">
        <v>46</v>
      </c>
      <c r="T363" s="535" t="s">
        <v>274</v>
      </c>
      <c r="U363" s="535"/>
      <c r="V363" s="179">
        <v>55.525829999999999</v>
      </c>
      <c r="W363" s="180">
        <v>101.70722000000001</v>
      </c>
      <c r="X363" s="537"/>
      <c r="AC363" s="50"/>
      <c r="AD363" s="51"/>
      <c r="AE363" s="52"/>
      <c r="AF363" s="53">
        <v>1</v>
      </c>
      <c r="AG363" s="50"/>
      <c r="AH363" s="51"/>
      <c r="AI363" s="54"/>
      <c r="AJ363" s="53">
        <f>F363</f>
        <v>6.3</v>
      </c>
      <c r="AK363" s="408"/>
    </row>
    <row r="364" spans="1:37" x14ac:dyDescent="0.25">
      <c r="A364" s="207" t="s">
        <v>13</v>
      </c>
      <c r="B364" s="79"/>
      <c r="C364" s="80"/>
      <c r="D364" s="80"/>
      <c r="E364" s="81"/>
      <c r="F364" s="227">
        <v>6.3</v>
      </c>
      <c r="G364" s="493">
        <v>1.4</v>
      </c>
      <c r="H364" s="103"/>
      <c r="I364" s="104"/>
      <c r="J364" s="105"/>
      <c r="K364" s="105"/>
      <c r="L364" s="106"/>
      <c r="M364" s="107"/>
      <c r="N364" s="108">
        <f>J363</f>
        <v>1.466</v>
      </c>
      <c r="O364" s="109">
        <f>N364/F364*100</f>
        <v>23.269841269841272</v>
      </c>
      <c r="P364" s="110">
        <f>IF(G363&gt;(F364*1.05),0,(F364*1.05)-G363)</f>
        <v>5.2149999999999999</v>
      </c>
      <c r="Q364" s="110">
        <f>IF(N364&gt;(F364*1.05),0,(F364*1.05)-N364)</f>
        <v>5.149</v>
      </c>
      <c r="R364" s="111">
        <f>IF(N364&gt;(1.05*F364),0,(F364*1.05)-N364)</f>
        <v>5.149</v>
      </c>
      <c r="S364" s="536"/>
      <c r="T364" s="536"/>
      <c r="U364" s="536"/>
      <c r="V364" s="182"/>
      <c r="W364" s="183"/>
      <c r="X364" s="538"/>
      <c r="AC364" s="50"/>
      <c r="AD364" s="51"/>
      <c r="AE364" s="52"/>
      <c r="AF364" s="53"/>
      <c r="AG364" s="50"/>
      <c r="AH364" s="51"/>
      <c r="AI364" s="54"/>
      <c r="AJ364" s="53"/>
      <c r="AK364" s="408"/>
    </row>
    <row r="365" spans="1:37" s="478" customFormat="1" x14ac:dyDescent="0.2">
      <c r="A365" s="163" t="s">
        <v>63</v>
      </c>
      <c r="B365" s="164" t="s">
        <v>42</v>
      </c>
      <c r="C365" s="164" t="s">
        <v>42</v>
      </c>
      <c r="D365" s="164" t="s">
        <v>42</v>
      </c>
      <c r="E365" s="164" t="s">
        <v>42</v>
      </c>
      <c r="F365" s="165"/>
      <c r="G365" s="165"/>
      <c r="H365" s="167" t="s">
        <v>262</v>
      </c>
      <c r="I365" s="168" t="s">
        <v>42</v>
      </c>
      <c r="J365" s="166"/>
      <c r="K365" s="166"/>
      <c r="L365" s="166"/>
      <c r="M365" s="166"/>
      <c r="N365" s="166"/>
      <c r="O365" s="169"/>
      <c r="P365" s="169"/>
      <c r="Q365" s="170"/>
      <c r="R365" s="170"/>
      <c r="S365" s="173"/>
      <c r="T365" s="172"/>
      <c r="U365" s="173"/>
      <c r="V365" s="174"/>
      <c r="W365" s="175"/>
      <c r="X365" s="77"/>
      <c r="Y365" s="63"/>
      <c r="Z365" s="63"/>
      <c r="AA365" s="63"/>
      <c r="AB365" s="63"/>
      <c r="AC365" s="50"/>
      <c r="AD365" s="51"/>
      <c r="AE365" s="52"/>
      <c r="AF365" s="53"/>
      <c r="AG365" s="50"/>
      <c r="AH365" s="51"/>
      <c r="AI365" s="54"/>
      <c r="AJ365" s="53"/>
      <c r="AK365" s="408"/>
    </row>
    <row r="366" spans="1:37" ht="14.25" customHeight="1" x14ac:dyDescent="0.25">
      <c r="A366" s="207" t="s">
        <v>275</v>
      </c>
      <c r="B366" s="176"/>
      <c r="C366" s="177"/>
      <c r="D366" s="177"/>
      <c r="E366" s="178" t="s">
        <v>88</v>
      </c>
      <c r="F366" s="214">
        <f>F367+F368</f>
        <v>5</v>
      </c>
      <c r="G366" s="215">
        <f>G367+G368</f>
        <v>0</v>
      </c>
      <c r="H366" s="216">
        <v>0.10200000000000001</v>
      </c>
      <c r="I366" s="217">
        <v>0.10200000000000001</v>
      </c>
      <c r="J366" s="218">
        <f>G366+I366</f>
        <v>0.10200000000000001</v>
      </c>
      <c r="K366" s="219">
        <v>0.84399999999999997</v>
      </c>
      <c r="L366" s="220">
        <v>0.68500000000000005</v>
      </c>
      <c r="M366" s="87">
        <f>K366+L366</f>
        <v>1.5289999999999999</v>
      </c>
      <c r="N366" s="89"/>
      <c r="O366" s="90"/>
      <c r="P366" s="90"/>
      <c r="Q366" s="91"/>
      <c r="R366" s="92"/>
      <c r="S366" s="532" t="s">
        <v>46</v>
      </c>
      <c r="T366" s="532" t="s">
        <v>276</v>
      </c>
      <c r="U366" s="532"/>
      <c r="V366" s="93">
        <v>55.437220000000003</v>
      </c>
      <c r="W366" s="94">
        <v>101.33528</v>
      </c>
      <c r="X366" s="532"/>
      <c r="AC366" s="50"/>
      <c r="AD366" s="51"/>
      <c r="AE366" s="52"/>
      <c r="AF366" s="53">
        <v>1</v>
      </c>
      <c r="AG366" s="50"/>
      <c r="AH366" s="51"/>
      <c r="AI366" s="54"/>
      <c r="AJ366" s="53">
        <f>F366</f>
        <v>5</v>
      </c>
      <c r="AK366" s="408"/>
    </row>
    <row r="367" spans="1:37" x14ac:dyDescent="0.2">
      <c r="A367" s="207" t="s">
        <v>13</v>
      </c>
      <c r="B367" s="79"/>
      <c r="C367" s="80"/>
      <c r="D367" s="80"/>
      <c r="E367" s="81"/>
      <c r="F367" s="227">
        <v>2.5</v>
      </c>
      <c r="G367" s="297">
        <v>0</v>
      </c>
      <c r="H367" s="103"/>
      <c r="I367" s="104"/>
      <c r="J367" s="105"/>
      <c r="K367" s="105"/>
      <c r="L367" s="106"/>
      <c r="M367" s="107"/>
      <c r="N367" s="108">
        <f>J366</f>
        <v>0.10200000000000001</v>
      </c>
      <c r="O367" s="109">
        <f>N367/F367*100</f>
        <v>4.08</v>
      </c>
      <c r="P367" s="110">
        <f>IF(G366&gt;(F367*1.05),0,(F367*1.05)-G366)</f>
        <v>2.625</v>
      </c>
      <c r="Q367" s="110">
        <f>IF(N367&gt;(F367*1.05),0,(F367*1.05)-N367)</f>
        <v>2.5230000000000001</v>
      </c>
      <c r="R367" s="111">
        <f>IF(N367&gt;(1.05*F367),0,(F367*1.05)-N367)</f>
        <v>2.5230000000000001</v>
      </c>
      <c r="S367" s="533"/>
      <c r="T367" s="533"/>
      <c r="U367" s="533"/>
      <c r="V367" s="112"/>
      <c r="W367" s="113"/>
      <c r="X367" s="533"/>
      <c r="AC367" s="50"/>
      <c r="AD367" s="51"/>
      <c r="AE367" s="52"/>
      <c r="AF367" s="53"/>
      <c r="AG367" s="50"/>
      <c r="AH367" s="51"/>
      <c r="AI367" s="54"/>
      <c r="AJ367" s="53"/>
      <c r="AK367" s="408"/>
    </row>
    <row r="368" spans="1:37" x14ac:dyDescent="0.2">
      <c r="A368" s="207" t="s">
        <v>10</v>
      </c>
      <c r="B368" s="79"/>
      <c r="C368" s="80"/>
      <c r="D368" s="80"/>
      <c r="E368" s="81"/>
      <c r="F368" s="227">
        <v>2.5</v>
      </c>
      <c r="G368" s="130">
        <v>0</v>
      </c>
      <c r="H368" s="117"/>
      <c r="I368" s="118"/>
      <c r="J368" s="119"/>
      <c r="K368" s="120"/>
      <c r="L368" s="120"/>
      <c r="M368" s="120"/>
      <c r="N368" s="121"/>
      <c r="O368" s="122"/>
      <c r="P368" s="122"/>
      <c r="Q368" s="91"/>
      <c r="R368" s="92"/>
      <c r="S368" s="534"/>
      <c r="T368" s="534"/>
      <c r="U368" s="534"/>
      <c r="V368" s="123"/>
      <c r="W368" s="124"/>
      <c r="X368" s="534"/>
      <c r="AC368" s="50"/>
      <c r="AD368" s="51"/>
      <c r="AE368" s="52"/>
      <c r="AF368" s="53"/>
      <c r="AG368" s="50"/>
      <c r="AH368" s="51"/>
      <c r="AI368" s="54"/>
      <c r="AJ368" s="53"/>
      <c r="AK368" s="408"/>
    </row>
    <row r="369" spans="1:37" s="478" customFormat="1" x14ac:dyDescent="0.2">
      <c r="A369" s="163" t="s">
        <v>63</v>
      </c>
      <c r="B369" s="164" t="s">
        <v>42</v>
      </c>
      <c r="C369" s="164" t="s">
        <v>42</v>
      </c>
      <c r="D369" s="164" t="s">
        <v>42</v>
      </c>
      <c r="E369" s="164" t="s">
        <v>42</v>
      </c>
      <c r="F369" s="165"/>
      <c r="G369" s="165"/>
      <c r="H369" s="167" t="s">
        <v>262</v>
      </c>
      <c r="I369" s="168" t="s">
        <v>42</v>
      </c>
      <c r="J369" s="166"/>
      <c r="K369" s="166"/>
      <c r="L369" s="166"/>
      <c r="M369" s="166"/>
      <c r="N369" s="166"/>
      <c r="O369" s="169"/>
      <c r="P369" s="169"/>
      <c r="Q369" s="170"/>
      <c r="R369" s="170"/>
      <c r="S369" s="173"/>
      <c r="T369" s="172"/>
      <c r="U369" s="173"/>
      <c r="V369" s="174"/>
      <c r="W369" s="175"/>
      <c r="X369" s="77"/>
      <c r="Y369" s="63"/>
      <c r="Z369" s="63"/>
      <c r="AA369" s="63"/>
      <c r="AB369" s="63"/>
      <c r="AC369" s="50"/>
      <c r="AD369" s="51"/>
      <c r="AE369" s="52"/>
      <c r="AF369" s="53"/>
      <c r="AG369" s="50"/>
      <c r="AH369" s="51"/>
      <c r="AI369" s="54"/>
      <c r="AJ369" s="53"/>
      <c r="AK369" s="408"/>
    </row>
    <row r="370" spans="1:37" ht="14.25" customHeight="1" x14ac:dyDescent="0.25">
      <c r="A370" s="207" t="s">
        <v>277</v>
      </c>
      <c r="B370" s="176"/>
      <c r="C370" s="177"/>
      <c r="D370" s="177"/>
      <c r="E370" s="178" t="s">
        <v>88</v>
      </c>
      <c r="F370" s="214">
        <f>F371+F372</f>
        <v>3.4000000000000004</v>
      </c>
      <c r="G370" s="215">
        <f>G371+G372</f>
        <v>0.5</v>
      </c>
      <c r="H370" s="216">
        <v>1.9000000000000003E-2</v>
      </c>
      <c r="I370" s="217">
        <v>1.9000000000000003E-2</v>
      </c>
      <c r="J370" s="218">
        <f>G370+I370</f>
        <v>0.51900000000000002</v>
      </c>
      <c r="K370" s="219">
        <v>1.3819999999999999</v>
      </c>
      <c r="L370" s="220">
        <v>0</v>
      </c>
      <c r="M370" s="87">
        <f>K370+L370</f>
        <v>1.3819999999999999</v>
      </c>
      <c r="N370" s="89"/>
      <c r="O370" s="90"/>
      <c r="P370" s="90"/>
      <c r="Q370" s="91"/>
      <c r="R370" s="92"/>
      <c r="S370" s="532" t="s">
        <v>46</v>
      </c>
      <c r="T370" s="532" t="s">
        <v>278</v>
      </c>
      <c r="U370" s="532"/>
      <c r="V370" s="93">
        <v>55.50667</v>
      </c>
      <c r="W370" s="94">
        <v>101.96111000000001</v>
      </c>
      <c r="X370" s="532"/>
      <c r="AC370" s="50"/>
      <c r="AD370" s="51"/>
      <c r="AE370" s="52"/>
      <c r="AF370" s="53">
        <v>1</v>
      </c>
      <c r="AG370" s="50"/>
      <c r="AH370" s="51"/>
      <c r="AI370" s="54"/>
      <c r="AJ370" s="53">
        <f>F370</f>
        <v>3.4000000000000004</v>
      </c>
      <c r="AK370" s="408"/>
    </row>
    <row r="371" spans="1:37" x14ac:dyDescent="0.2">
      <c r="A371" s="207" t="s">
        <v>13</v>
      </c>
      <c r="B371" s="79"/>
      <c r="C371" s="80"/>
      <c r="D371" s="80"/>
      <c r="E371" s="81"/>
      <c r="F371" s="227">
        <v>1.6</v>
      </c>
      <c r="G371" s="130">
        <v>0</v>
      </c>
      <c r="H371" s="103"/>
      <c r="I371" s="104"/>
      <c r="J371" s="105"/>
      <c r="K371" s="105"/>
      <c r="L371" s="106"/>
      <c r="M371" s="107"/>
      <c r="N371" s="108">
        <f>J370</f>
        <v>0.51900000000000002</v>
      </c>
      <c r="O371" s="109">
        <f>N371/F371*100</f>
        <v>32.4375</v>
      </c>
      <c r="P371" s="110">
        <f>IF(G370&gt;(F371*1.05),0,(F371*1.05)-G370)</f>
        <v>1.1800000000000002</v>
      </c>
      <c r="Q371" s="110">
        <f>IF(N371&gt;(F371*1.05),0,(F371*1.05)-N371)</f>
        <v>1.161</v>
      </c>
      <c r="R371" s="111">
        <f>IF(N371&gt;(1.05*F371),0,(F371*1.05)-N371)</f>
        <v>1.161</v>
      </c>
      <c r="S371" s="533"/>
      <c r="T371" s="533"/>
      <c r="U371" s="533"/>
      <c r="V371" s="112"/>
      <c r="W371" s="113"/>
      <c r="X371" s="533"/>
      <c r="AC371" s="50"/>
      <c r="AD371" s="51"/>
      <c r="AE371" s="52"/>
      <c r="AF371" s="53"/>
      <c r="AG371" s="50"/>
      <c r="AH371" s="51"/>
      <c r="AI371" s="54"/>
      <c r="AJ371" s="53"/>
      <c r="AK371" s="408"/>
    </row>
    <row r="372" spans="1:37" x14ac:dyDescent="0.2">
      <c r="A372" s="207" t="s">
        <v>10</v>
      </c>
      <c r="B372" s="79"/>
      <c r="C372" s="80"/>
      <c r="D372" s="80"/>
      <c r="E372" s="81"/>
      <c r="F372" s="227">
        <v>1.8</v>
      </c>
      <c r="G372" s="297">
        <v>0.5</v>
      </c>
      <c r="H372" s="117"/>
      <c r="I372" s="118"/>
      <c r="J372" s="119"/>
      <c r="K372" s="120"/>
      <c r="L372" s="120"/>
      <c r="M372" s="120"/>
      <c r="N372" s="121"/>
      <c r="O372" s="122"/>
      <c r="P372" s="122"/>
      <c r="Q372" s="91"/>
      <c r="R372" s="92"/>
      <c r="S372" s="534"/>
      <c r="T372" s="534"/>
      <c r="U372" s="534"/>
      <c r="V372" s="123"/>
      <c r="W372" s="124"/>
      <c r="X372" s="534"/>
      <c r="AC372" s="50"/>
      <c r="AD372" s="51"/>
      <c r="AE372" s="52"/>
      <c r="AF372" s="53"/>
      <c r="AG372" s="50"/>
      <c r="AH372" s="51"/>
      <c r="AI372" s="54"/>
      <c r="AJ372" s="53"/>
      <c r="AK372" s="408"/>
    </row>
    <row r="373" spans="1:37" s="478" customFormat="1" x14ac:dyDescent="0.2">
      <c r="A373" s="163" t="s">
        <v>63</v>
      </c>
      <c r="B373" s="164" t="s">
        <v>42</v>
      </c>
      <c r="C373" s="164" t="s">
        <v>42</v>
      </c>
      <c r="D373" s="164" t="s">
        <v>42</v>
      </c>
      <c r="E373" s="164" t="s">
        <v>42</v>
      </c>
      <c r="F373" s="165"/>
      <c r="G373" s="165"/>
      <c r="H373" s="167" t="s">
        <v>262</v>
      </c>
      <c r="I373" s="168" t="s">
        <v>42</v>
      </c>
      <c r="J373" s="166"/>
      <c r="K373" s="166"/>
      <c r="L373" s="166"/>
      <c r="M373" s="166"/>
      <c r="N373" s="166"/>
      <c r="O373" s="169"/>
      <c r="P373" s="169"/>
      <c r="Q373" s="170"/>
      <c r="R373" s="170"/>
      <c r="S373" s="173"/>
      <c r="T373" s="172"/>
      <c r="U373" s="173"/>
      <c r="V373" s="174"/>
      <c r="W373" s="175"/>
      <c r="X373" s="77"/>
      <c r="Y373" s="63"/>
      <c r="Z373" s="63"/>
      <c r="AA373" s="63"/>
      <c r="AB373" s="63"/>
      <c r="AC373" s="50"/>
      <c r="AD373" s="51"/>
      <c r="AE373" s="52"/>
      <c r="AF373" s="53"/>
      <c r="AG373" s="50"/>
      <c r="AH373" s="51"/>
      <c r="AI373" s="54"/>
      <c r="AJ373" s="53"/>
      <c r="AK373" s="408"/>
    </row>
    <row r="374" spans="1:37" ht="14.25" customHeight="1" x14ac:dyDescent="0.25">
      <c r="A374" s="207" t="s">
        <v>279</v>
      </c>
      <c r="B374" s="176"/>
      <c r="C374" s="177"/>
      <c r="D374" s="177"/>
      <c r="E374" s="178" t="s">
        <v>88</v>
      </c>
      <c r="F374" s="214">
        <f>F375</f>
        <v>2.5</v>
      </c>
      <c r="G374" s="215">
        <f>G375</f>
        <v>0.9</v>
      </c>
      <c r="H374" s="216">
        <v>7.9000000000000001E-2</v>
      </c>
      <c r="I374" s="217">
        <v>7.9000000000000001E-2</v>
      </c>
      <c r="J374" s="218">
        <f>G374+I374</f>
        <v>0.97899999999999998</v>
      </c>
      <c r="K374" s="219">
        <v>0.14000000000000001</v>
      </c>
      <c r="L374" s="220">
        <v>0</v>
      </c>
      <c r="M374" s="87">
        <f>K374+L374</f>
        <v>0.14000000000000001</v>
      </c>
      <c r="N374" s="89"/>
      <c r="O374" s="90"/>
      <c r="P374" s="90"/>
      <c r="Q374" s="91"/>
      <c r="R374" s="92"/>
      <c r="S374" s="535" t="s">
        <v>46</v>
      </c>
      <c r="T374" s="535" t="s">
        <v>280</v>
      </c>
      <c r="U374" s="535"/>
      <c r="V374" s="179">
        <v>55.562220000000003</v>
      </c>
      <c r="W374" s="180">
        <v>101.47861</v>
      </c>
      <c r="X374" s="537"/>
      <c r="AC374" s="50"/>
      <c r="AD374" s="51"/>
      <c r="AE374" s="52"/>
      <c r="AF374" s="53">
        <v>1</v>
      </c>
      <c r="AG374" s="50"/>
      <c r="AH374" s="51"/>
      <c r="AI374" s="54"/>
      <c r="AJ374" s="53">
        <f>F374</f>
        <v>2.5</v>
      </c>
      <c r="AK374" s="408"/>
    </row>
    <row r="375" spans="1:37" x14ac:dyDescent="0.2">
      <c r="A375" s="207" t="s">
        <v>13</v>
      </c>
      <c r="B375" s="79"/>
      <c r="C375" s="80"/>
      <c r="D375" s="80"/>
      <c r="E375" s="81"/>
      <c r="F375" s="227">
        <v>2.5</v>
      </c>
      <c r="G375" s="297">
        <v>0.9</v>
      </c>
      <c r="H375" s="103"/>
      <c r="I375" s="104"/>
      <c r="J375" s="105"/>
      <c r="K375" s="105"/>
      <c r="L375" s="106"/>
      <c r="M375" s="107"/>
      <c r="N375" s="108">
        <f>J374</f>
        <v>0.97899999999999998</v>
      </c>
      <c r="O375" s="109">
        <f>N375/F375*100</f>
        <v>39.160000000000004</v>
      </c>
      <c r="P375" s="110">
        <f>IF(G374&gt;(F375*1.05),0,(F375*1.05)-G374)</f>
        <v>1.7250000000000001</v>
      </c>
      <c r="Q375" s="110">
        <f>IF(N375&gt;(F375*1.05),0,(F375*1.05)-N375)</f>
        <v>1.6459999999999999</v>
      </c>
      <c r="R375" s="111">
        <f>IF(N375&gt;(1.05*F375),0,(F375*1.05)-N375)</f>
        <v>1.6459999999999999</v>
      </c>
      <c r="S375" s="536"/>
      <c r="T375" s="536"/>
      <c r="U375" s="536"/>
      <c r="V375" s="182"/>
      <c r="W375" s="183"/>
      <c r="X375" s="538"/>
      <c r="AC375" s="50"/>
      <c r="AD375" s="51"/>
      <c r="AE375" s="52"/>
      <c r="AF375" s="53"/>
      <c r="AG375" s="50"/>
      <c r="AH375" s="51"/>
      <c r="AI375" s="54"/>
      <c r="AJ375" s="53"/>
      <c r="AK375" s="408"/>
    </row>
    <row r="376" spans="1:37" s="478" customFormat="1" x14ac:dyDescent="0.2">
      <c r="A376" s="163" t="s">
        <v>63</v>
      </c>
      <c r="B376" s="164" t="s">
        <v>42</v>
      </c>
      <c r="C376" s="164" t="s">
        <v>42</v>
      </c>
      <c r="D376" s="164" t="s">
        <v>42</v>
      </c>
      <c r="E376" s="164" t="s">
        <v>42</v>
      </c>
      <c r="F376" s="165"/>
      <c r="G376" s="165"/>
      <c r="H376" s="167" t="s">
        <v>262</v>
      </c>
      <c r="I376" s="168" t="s">
        <v>42</v>
      </c>
      <c r="J376" s="166"/>
      <c r="K376" s="166"/>
      <c r="L376" s="166"/>
      <c r="M376" s="166"/>
      <c r="N376" s="166"/>
      <c r="O376" s="169"/>
      <c r="P376" s="169"/>
      <c r="Q376" s="170"/>
      <c r="R376" s="170"/>
      <c r="S376" s="173"/>
      <c r="T376" s="172"/>
      <c r="U376" s="173"/>
      <c r="V376" s="174"/>
      <c r="W376" s="175"/>
      <c r="X376" s="77"/>
      <c r="Y376" s="63"/>
      <c r="Z376" s="63"/>
      <c r="AA376" s="63"/>
      <c r="AB376" s="63"/>
      <c r="AC376" s="50"/>
      <c r="AD376" s="51"/>
      <c r="AE376" s="52"/>
      <c r="AF376" s="53"/>
      <c r="AG376" s="50"/>
      <c r="AH376" s="51"/>
      <c r="AI376" s="54"/>
      <c r="AJ376" s="53"/>
      <c r="AK376" s="408"/>
    </row>
    <row r="377" spans="1:37" ht="14.25" customHeight="1" x14ac:dyDescent="0.25">
      <c r="A377" s="207" t="s">
        <v>281</v>
      </c>
      <c r="B377" s="176"/>
      <c r="C377" s="177"/>
      <c r="D377" s="177"/>
      <c r="E377" s="178" t="s">
        <v>88</v>
      </c>
      <c r="F377" s="214">
        <f>F378</f>
        <v>1</v>
      </c>
      <c r="G377" s="249">
        <f>G378</f>
        <v>0.01</v>
      </c>
      <c r="H377" s="216">
        <v>0</v>
      </c>
      <c r="I377" s="217">
        <v>0</v>
      </c>
      <c r="J377" s="218">
        <f>G377+I377</f>
        <v>0.01</v>
      </c>
      <c r="K377" s="219">
        <v>0.2</v>
      </c>
      <c r="L377" s="220">
        <v>0</v>
      </c>
      <c r="M377" s="87">
        <f>K377+L377</f>
        <v>0.2</v>
      </c>
      <c r="N377" s="89"/>
      <c r="O377" s="90"/>
      <c r="P377" s="90"/>
      <c r="Q377" s="91"/>
      <c r="R377" s="92"/>
      <c r="S377" s="535" t="s">
        <v>46</v>
      </c>
      <c r="T377" s="535" t="s">
        <v>282</v>
      </c>
      <c r="U377" s="535"/>
      <c r="V377" s="179">
        <v>55.266109999999998</v>
      </c>
      <c r="W377" s="180">
        <v>102.23667</v>
      </c>
      <c r="X377" s="537"/>
      <c r="AC377" s="50"/>
      <c r="AD377" s="51"/>
      <c r="AE377" s="52"/>
      <c r="AF377" s="53">
        <v>1</v>
      </c>
      <c r="AG377" s="50"/>
      <c r="AH377" s="51"/>
      <c r="AI377" s="54"/>
      <c r="AJ377" s="53">
        <f>F377</f>
        <v>1</v>
      </c>
      <c r="AK377" s="408"/>
    </row>
    <row r="378" spans="1:37" x14ac:dyDescent="0.2">
      <c r="A378" s="207" t="s">
        <v>13</v>
      </c>
      <c r="B378" s="79"/>
      <c r="C378" s="80"/>
      <c r="D378" s="80"/>
      <c r="E378" s="81"/>
      <c r="F378" s="227">
        <v>1</v>
      </c>
      <c r="G378" s="502">
        <v>0.01</v>
      </c>
      <c r="H378" s="103"/>
      <c r="I378" s="104"/>
      <c r="J378" s="105"/>
      <c r="K378" s="105"/>
      <c r="L378" s="106"/>
      <c r="M378" s="107"/>
      <c r="N378" s="108">
        <f>J377</f>
        <v>0.01</v>
      </c>
      <c r="O378" s="109">
        <f>N378/F378*100</f>
        <v>1</v>
      </c>
      <c r="P378" s="110">
        <f>IF(G377&gt;(F378*1.05),0,(F378*1.05)-G377)</f>
        <v>1.04</v>
      </c>
      <c r="Q378" s="110">
        <f>IF(N378&gt;(F378*1.05),0,(F378*1.05)-N378)</f>
        <v>1.04</v>
      </c>
      <c r="R378" s="111">
        <f>IF(N378&gt;(1.05*F378),0,(F378*1.05)-N378)</f>
        <v>1.04</v>
      </c>
      <c r="S378" s="536"/>
      <c r="T378" s="536"/>
      <c r="U378" s="536"/>
      <c r="V378" s="182"/>
      <c r="W378" s="183"/>
      <c r="X378" s="538"/>
      <c r="AC378" s="50"/>
      <c r="AD378" s="51"/>
      <c r="AE378" s="52"/>
      <c r="AF378" s="53"/>
      <c r="AG378" s="50"/>
      <c r="AH378" s="51"/>
      <c r="AI378" s="54"/>
      <c r="AJ378" s="53"/>
      <c r="AK378" s="408"/>
    </row>
    <row r="379" spans="1:37" s="478" customFormat="1" x14ac:dyDescent="0.2">
      <c r="A379" s="163" t="s">
        <v>63</v>
      </c>
      <c r="B379" s="164" t="s">
        <v>42</v>
      </c>
      <c r="C379" s="164" t="s">
        <v>42</v>
      </c>
      <c r="D379" s="164" t="s">
        <v>42</v>
      </c>
      <c r="E379" s="164" t="s">
        <v>42</v>
      </c>
      <c r="F379" s="165"/>
      <c r="G379" s="165"/>
      <c r="H379" s="167" t="s">
        <v>262</v>
      </c>
      <c r="I379" s="168" t="s">
        <v>42</v>
      </c>
      <c r="J379" s="166"/>
      <c r="K379" s="166"/>
      <c r="L379" s="166"/>
      <c r="M379" s="166"/>
      <c r="N379" s="166"/>
      <c r="O379" s="169"/>
      <c r="P379" s="169"/>
      <c r="Q379" s="170"/>
      <c r="R379" s="170"/>
      <c r="S379" s="173"/>
      <c r="T379" s="172"/>
      <c r="U379" s="173"/>
      <c r="V379" s="174"/>
      <c r="W379" s="175"/>
      <c r="X379" s="77"/>
      <c r="Y379" s="63"/>
      <c r="Z379" s="63"/>
      <c r="AA379" s="63"/>
      <c r="AB379" s="63"/>
      <c r="AC379" s="50"/>
      <c r="AD379" s="51"/>
      <c r="AE379" s="52"/>
      <c r="AF379" s="53"/>
      <c r="AG379" s="50"/>
      <c r="AH379" s="51"/>
      <c r="AI379" s="54"/>
      <c r="AJ379" s="53"/>
      <c r="AK379" s="408"/>
    </row>
    <row r="380" spans="1:37" ht="14.25" customHeight="1" x14ac:dyDescent="0.25">
      <c r="A380" s="207" t="s">
        <v>285</v>
      </c>
      <c r="B380" s="176"/>
      <c r="C380" s="177"/>
      <c r="D380" s="177"/>
      <c r="E380" s="178" t="s">
        <v>88</v>
      </c>
      <c r="F380" s="214">
        <f>F381+F382</f>
        <v>4.0999999999999996</v>
      </c>
      <c r="G380" s="215">
        <f>G381+G382</f>
        <v>0.9</v>
      </c>
      <c r="H380" s="216">
        <v>1.9999999999999997E-2</v>
      </c>
      <c r="I380" s="217">
        <v>1.9999999999999997E-2</v>
      </c>
      <c r="J380" s="218">
        <f>G380+I380</f>
        <v>0.92</v>
      </c>
      <c r="K380" s="219">
        <v>1.393</v>
      </c>
      <c r="L380" s="220">
        <v>0</v>
      </c>
      <c r="M380" s="87">
        <f>K380+L380</f>
        <v>1.393</v>
      </c>
      <c r="N380" s="89"/>
      <c r="O380" s="90"/>
      <c r="P380" s="90"/>
      <c r="Q380" s="91"/>
      <c r="R380" s="92"/>
      <c r="S380" s="532" t="s">
        <v>46</v>
      </c>
      <c r="T380" s="532" t="s">
        <v>284</v>
      </c>
      <c r="U380" s="532"/>
      <c r="V380" s="93">
        <v>55.33972</v>
      </c>
      <c r="W380" s="94">
        <v>100.73417000000001</v>
      </c>
      <c r="X380" s="532"/>
      <c r="AC380" s="50"/>
      <c r="AD380" s="51"/>
      <c r="AE380" s="52"/>
      <c r="AF380" s="53">
        <v>1</v>
      </c>
      <c r="AG380" s="50"/>
      <c r="AH380" s="51"/>
      <c r="AI380" s="54"/>
      <c r="AJ380" s="53">
        <f>F380</f>
        <v>4.0999999999999996</v>
      </c>
      <c r="AK380" s="408"/>
    </row>
    <row r="381" spans="1:37" x14ac:dyDescent="0.2">
      <c r="A381" s="207" t="s">
        <v>13</v>
      </c>
      <c r="B381" s="79"/>
      <c r="C381" s="80"/>
      <c r="D381" s="80"/>
      <c r="E381" s="81"/>
      <c r="F381" s="227">
        <v>2.5</v>
      </c>
      <c r="G381" s="130">
        <v>0</v>
      </c>
      <c r="H381" s="103"/>
      <c r="I381" s="104"/>
      <c r="J381" s="105"/>
      <c r="K381" s="105"/>
      <c r="L381" s="106"/>
      <c r="M381" s="107"/>
      <c r="N381" s="108">
        <f>J380</f>
        <v>0.92</v>
      </c>
      <c r="O381" s="109">
        <f>N381/F381*100</f>
        <v>36.799999999999997</v>
      </c>
      <c r="P381" s="110">
        <f>IF(G380&gt;(F381*1.05),0,(F381*1.05)-G380)</f>
        <v>1.7250000000000001</v>
      </c>
      <c r="Q381" s="110">
        <f>IF(N381&gt;(F381*1.05),0,(F381*1.05)-N381)</f>
        <v>1.7050000000000001</v>
      </c>
      <c r="R381" s="111">
        <f>IF(N381&gt;(1.05*F381),0,(F381*1.05)-N381)</f>
        <v>1.7050000000000001</v>
      </c>
      <c r="S381" s="533"/>
      <c r="T381" s="533"/>
      <c r="U381" s="533"/>
      <c r="V381" s="112"/>
      <c r="W381" s="113"/>
      <c r="X381" s="533"/>
      <c r="AC381" s="50"/>
      <c r="AD381" s="51"/>
      <c r="AE381" s="52"/>
      <c r="AF381" s="53"/>
      <c r="AG381" s="50"/>
      <c r="AH381" s="51"/>
      <c r="AI381" s="54"/>
      <c r="AJ381" s="53"/>
      <c r="AK381" s="408"/>
    </row>
    <row r="382" spans="1:37" x14ac:dyDescent="0.25">
      <c r="A382" s="207" t="s">
        <v>10</v>
      </c>
      <c r="B382" s="79"/>
      <c r="C382" s="80"/>
      <c r="D382" s="80"/>
      <c r="E382" s="81"/>
      <c r="F382" s="227">
        <v>1.6</v>
      </c>
      <c r="G382" s="493">
        <v>0.9</v>
      </c>
      <c r="H382" s="117"/>
      <c r="I382" s="118"/>
      <c r="J382" s="119"/>
      <c r="K382" s="120"/>
      <c r="L382" s="120"/>
      <c r="M382" s="120"/>
      <c r="N382" s="121"/>
      <c r="O382" s="122"/>
      <c r="P382" s="122"/>
      <c r="Q382" s="91"/>
      <c r="R382" s="92"/>
      <c r="S382" s="534"/>
      <c r="T382" s="534"/>
      <c r="U382" s="534"/>
      <c r="V382" s="123"/>
      <c r="W382" s="124"/>
      <c r="X382" s="534"/>
      <c r="AC382" s="50"/>
      <c r="AD382" s="51"/>
      <c r="AE382" s="52"/>
      <c r="AF382" s="53"/>
      <c r="AG382" s="50"/>
      <c r="AH382" s="51"/>
      <c r="AI382" s="54"/>
      <c r="AJ382" s="53"/>
      <c r="AK382" s="408"/>
    </row>
    <row r="383" spans="1:37" s="478" customFormat="1" x14ac:dyDescent="0.2">
      <c r="A383" s="163" t="s">
        <v>63</v>
      </c>
      <c r="B383" s="164" t="s">
        <v>42</v>
      </c>
      <c r="C383" s="164" t="s">
        <v>42</v>
      </c>
      <c r="D383" s="164" t="s">
        <v>42</v>
      </c>
      <c r="E383" s="164" t="s">
        <v>42</v>
      </c>
      <c r="F383" s="165"/>
      <c r="G383" s="165"/>
      <c r="H383" s="167" t="s">
        <v>262</v>
      </c>
      <c r="I383" s="168" t="s">
        <v>42</v>
      </c>
      <c r="J383" s="166"/>
      <c r="K383" s="166"/>
      <c r="L383" s="166"/>
      <c r="M383" s="166"/>
      <c r="N383" s="166"/>
      <c r="O383" s="169"/>
      <c r="P383" s="169"/>
      <c r="Q383" s="170"/>
      <c r="R383" s="170"/>
      <c r="S383" s="173"/>
      <c r="T383" s="172"/>
      <c r="U383" s="173"/>
      <c r="V383" s="174"/>
      <c r="W383" s="175"/>
      <c r="X383" s="77"/>
      <c r="Y383" s="63"/>
      <c r="Z383" s="63"/>
      <c r="AA383" s="63"/>
      <c r="AB383" s="63"/>
      <c r="AC383" s="50"/>
      <c r="AD383" s="51"/>
      <c r="AE383" s="52"/>
      <c r="AF383" s="53"/>
      <c r="AG383" s="50"/>
      <c r="AH383" s="51"/>
      <c r="AI383" s="54"/>
      <c r="AJ383" s="53"/>
      <c r="AK383" s="408"/>
    </row>
    <row r="384" spans="1:37" ht="14.25" customHeight="1" x14ac:dyDescent="0.25">
      <c r="A384" s="207" t="s">
        <v>286</v>
      </c>
      <c r="B384" s="176"/>
      <c r="C384" s="177"/>
      <c r="D384" s="177"/>
      <c r="E384" s="178" t="s">
        <v>88</v>
      </c>
      <c r="F384" s="127">
        <f>F385</f>
        <v>2.5</v>
      </c>
      <c r="G384" s="83">
        <f>G385</f>
        <v>0.7</v>
      </c>
      <c r="H384" s="84">
        <v>0</v>
      </c>
      <c r="I384" s="85">
        <v>0</v>
      </c>
      <c r="J384" s="86">
        <f>G384+I384</f>
        <v>0.7</v>
      </c>
      <c r="K384" s="87">
        <v>0.2</v>
      </c>
      <c r="L384" s="88">
        <v>2</v>
      </c>
      <c r="M384" s="87">
        <f>K384+L384</f>
        <v>2.2000000000000002</v>
      </c>
      <c r="N384" s="89"/>
      <c r="O384" s="90"/>
      <c r="P384" s="90"/>
      <c r="Q384" s="91"/>
      <c r="R384" s="92"/>
      <c r="S384" s="535" t="s">
        <v>46</v>
      </c>
      <c r="T384" s="535" t="s">
        <v>287</v>
      </c>
      <c r="U384" s="535"/>
      <c r="V384" s="179">
        <v>55.404440000000001</v>
      </c>
      <c r="W384" s="180">
        <v>101.89472000000001</v>
      </c>
      <c r="X384" s="537"/>
      <c r="AC384" s="50"/>
      <c r="AD384" s="51"/>
      <c r="AE384" s="52"/>
      <c r="AF384" s="53">
        <v>1</v>
      </c>
      <c r="AG384" s="50"/>
      <c r="AH384" s="51"/>
      <c r="AI384" s="54"/>
      <c r="AJ384" s="53">
        <f>F384</f>
        <v>2.5</v>
      </c>
      <c r="AK384" s="408"/>
    </row>
    <row r="385" spans="1:37" x14ac:dyDescent="0.25">
      <c r="A385" s="207" t="s">
        <v>13</v>
      </c>
      <c r="B385" s="79"/>
      <c r="C385" s="80"/>
      <c r="D385" s="80"/>
      <c r="E385" s="81"/>
      <c r="F385" s="227">
        <v>2.5</v>
      </c>
      <c r="G385" s="493">
        <v>0.7</v>
      </c>
      <c r="H385" s="308"/>
      <c r="I385" s="309"/>
      <c r="J385" s="121"/>
      <c r="K385" s="121"/>
      <c r="L385" s="298"/>
      <c r="M385" s="299"/>
      <c r="N385" s="322">
        <f>J384</f>
        <v>0.7</v>
      </c>
      <c r="O385" s="230">
        <f>N385/F385*100</f>
        <v>27.999999999999996</v>
      </c>
      <c r="P385" s="152">
        <f>IF(G384&gt;(F385*1.05),0,(F385*1.05)-G384)</f>
        <v>1.925</v>
      </c>
      <c r="Q385" s="152">
        <f>IF(N385&gt;(F385*1.05),0,(F385*1.05)-N385)</f>
        <v>1.925</v>
      </c>
      <c r="R385" s="186">
        <f>IF(N385&gt;(1.05*F385),0,(F385*1.05)-N385)</f>
        <v>1.925</v>
      </c>
      <c r="S385" s="536"/>
      <c r="T385" s="536"/>
      <c r="U385" s="536"/>
      <c r="V385" s="182"/>
      <c r="W385" s="183"/>
      <c r="X385" s="538"/>
      <c r="AC385" s="50"/>
      <c r="AD385" s="51"/>
      <c r="AE385" s="52"/>
      <c r="AF385" s="53"/>
      <c r="AG385" s="50"/>
      <c r="AH385" s="51"/>
      <c r="AI385" s="54"/>
      <c r="AJ385" s="53"/>
      <c r="AK385" s="408"/>
    </row>
    <row r="386" spans="1:37" ht="14.25" customHeight="1" x14ac:dyDescent="0.2">
      <c r="A386" s="163" t="s">
        <v>63</v>
      </c>
      <c r="B386" s="164" t="s">
        <v>42</v>
      </c>
      <c r="C386" s="164" t="s">
        <v>42</v>
      </c>
      <c r="D386" s="164" t="s">
        <v>42</v>
      </c>
      <c r="E386" s="164" t="s">
        <v>42</v>
      </c>
      <c r="F386" s="165"/>
      <c r="G386" s="166"/>
      <c r="H386" s="167" t="s">
        <v>262</v>
      </c>
      <c r="I386" s="168" t="s">
        <v>42</v>
      </c>
      <c r="J386" s="166"/>
      <c r="K386" s="166"/>
      <c r="L386" s="166"/>
      <c r="M386" s="166"/>
      <c r="N386" s="166"/>
      <c r="O386" s="169"/>
      <c r="P386" s="169"/>
      <c r="Q386" s="170"/>
      <c r="R386" s="170"/>
      <c r="S386" s="173"/>
      <c r="T386" s="172"/>
      <c r="U386" s="173"/>
      <c r="V386" s="174"/>
      <c r="W386" s="175"/>
      <c r="X386" s="77"/>
      <c r="AC386" s="50"/>
      <c r="AD386" s="51"/>
      <c r="AE386" s="52"/>
      <c r="AF386" s="53"/>
      <c r="AG386" s="50"/>
      <c r="AH386" s="51"/>
      <c r="AI386" s="54"/>
      <c r="AJ386" s="53"/>
      <c r="AK386" s="408"/>
    </row>
    <row r="387" spans="1:37" x14ac:dyDescent="0.25">
      <c r="A387" s="207" t="s">
        <v>279</v>
      </c>
      <c r="B387" s="176"/>
      <c r="C387" s="177"/>
      <c r="D387" s="177"/>
      <c r="E387" s="178" t="s">
        <v>88</v>
      </c>
      <c r="F387" s="214">
        <f>F388</f>
        <v>2.5</v>
      </c>
      <c r="G387" s="249">
        <f>G388</f>
        <v>0.4</v>
      </c>
      <c r="H387" s="216">
        <v>8.8999999999999996E-2</v>
      </c>
      <c r="I387" s="217">
        <v>8.8999999999999996E-2</v>
      </c>
      <c r="J387" s="218">
        <f>G387+I387</f>
        <v>0.48899999999999999</v>
      </c>
      <c r="K387" s="219">
        <v>0.14000000000000001</v>
      </c>
      <c r="L387" s="220">
        <v>0</v>
      </c>
      <c r="M387" s="87">
        <f>K387+L387</f>
        <v>0.14000000000000001</v>
      </c>
      <c r="N387" s="89"/>
      <c r="O387" s="90"/>
      <c r="P387" s="90"/>
      <c r="Q387" s="91"/>
      <c r="R387" s="92"/>
      <c r="S387" s="535" t="s">
        <v>46</v>
      </c>
      <c r="T387" s="535" t="s">
        <v>280</v>
      </c>
      <c r="U387" s="535"/>
      <c r="V387" s="179">
        <v>55.562220000000003</v>
      </c>
      <c r="W387" s="180">
        <v>101.47861</v>
      </c>
      <c r="X387" s="537"/>
      <c r="AC387" s="50"/>
      <c r="AD387" s="51"/>
      <c r="AE387" s="52"/>
      <c r="AF387" s="53">
        <v>1</v>
      </c>
      <c r="AG387" s="50"/>
      <c r="AH387" s="51"/>
      <c r="AI387" s="54"/>
      <c r="AJ387" s="53">
        <f>F387</f>
        <v>2.5</v>
      </c>
      <c r="AK387" s="408"/>
    </row>
    <row r="388" spans="1:37" x14ac:dyDescent="0.2">
      <c r="A388" s="207" t="s">
        <v>13</v>
      </c>
      <c r="B388" s="79"/>
      <c r="C388" s="80"/>
      <c r="D388" s="80"/>
      <c r="E388" s="81"/>
      <c r="F388" s="227">
        <v>2.5</v>
      </c>
      <c r="G388" s="246">
        <v>0.4</v>
      </c>
      <c r="H388" s="103"/>
      <c r="I388" s="104"/>
      <c r="J388" s="105"/>
      <c r="K388" s="105"/>
      <c r="L388" s="106"/>
      <c r="M388" s="107"/>
      <c r="N388" s="108">
        <f>J387</f>
        <v>0.48899999999999999</v>
      </c>
      <c r="O388" s="109">
        <f>N388/F388*100</f>
        <v>19.559999999999999</v>
      </c>
      <c r="P388" s="110">
        <f>IF(G387&gt;(F388*1.05),0,(F388*1.05)-G387)</f>
        <v>2.2250000000000001</v>
      </c>
      <c r="Q388" s="110">
        <f>IF(N388&gt;(F388*1.05),0,(F388*1.05)-N388)</f>
        <v>2.1360000000000001</v>
      </c>
      <c r="R388" s="111">
        <f>IF(N388&gt;(1.05*F388),0,(F388*1.05)-N388)</f>
        <v>2.1360000000000001</v>
      </c>
      <c r="S388" s="536"/>
      <c r="T388" s="536"/>
      <c r="U388" s="536"/>
      <c r="V388" s="182"/>
      <c r="W388" s="183"/>
      <c r="X388" s="538"/>
      <c r="AC388" s="50"/>
      <c r="AD388" s="51"/>
      <c r="AE388" s="52"/>
      <c r="AF388" s="53"/>
      <c r="AG388" s="50"/>
      <c r="AH388" s="51"/>
      <c r="AI388" s="54"/>
      <c r="AJ388" s="53"/>
      <c r="AK388" s="408"/>
    </row>
    <row r="389" spans="1:37" s="55" customFormat="1" x14ac:dyDescent="0.2">
      <c r="A389" s="163" t="s">
        <v>63</v>
      </c>
      <c r="B389" s="164" t="s">
        <v>42</v>
      </c>
      <c r="C389" s="164" t="s">
        <v>42</v>
      </c>
      <c r="D389" s="164" t="s">
        <v>42</v>
      </c>
      <c r="E389" s="164" t="s">
        <v>42</v>
      </c>
      <c r="F389" s="165"/>
      <c r="G389" s="166"/>
      <c r="H389" s="167" t="s">
        <v>262</v>
      </c>
      <c r="I389" s="168" t="s">
        <v>42</v>
      </c>
      <c r="J389" s="166"/>
      <c r="K389" s="166"/>
      <c r="L389" s="166"/>
      <c r="M389" s="166"/>
      <c r="N389" s="166"/>
      <c r="O389" s="169"/>
      <c r="P389" s="169"/>
      <c r="Q389" s="170"/>
      <c r="R389" s="170"/>
      <c r="S389" s="173"/>
      <c r="T389" s="172"/>
      <c r="U389" s="173"/>
      <c r="V389" s="174"/>
      <c r="W389" s="175"/>
      <c r="X389" s="77"/>
      <c r="Y389" s="63"/>
      <c r="Z389" s="63"/>
      <c r="AA389" s="63"/>
      <c r="AB389" s="63"/>
      <c r="AC389" s="50"/>
      <c r="AD389" s="51"/>
      <c r="AE389" s="52"/>
      <c r="AF389" s="53"/>
      <c r="AG389" s="50"/>
      <c r="AH389" s="51"/>
      <c r="AI389" s="54"/>
      <c r="AJ389" s="53"/>
      <c r="AK389" s="408"/>
    </row>
    <row r="390" spans="1:37" ht="14.25" customHeight="1" x14ac:dyDescent="0.25">
      <c r="A390" s="207" t="s">
        <v>281</v>
      </c>
      <c r="B390" s="176"/>
      <c r="C390" s="177"/>
      <c r="D390" s="177"/>
      <c r="E390" s="178" t="s">
        <v>88</v>
      </c>
      <c r="F390" s="214">
        <f>F391</f>
        <v>1</v>
      </c>
      <c r="G390" s="249">
        <f>G391</f>
        <v>0.2</v>
      </c>
      <c r="H390" s="216">
        <v>0</v>
      </c>
      <c r="I390" s="217">
        <v>0</v>
      </c>
      <c r="J390" s="218">
        <f>G390+I390</f>
        <v>0.2</v>
      </c>
      <c r="K390" s="219">
        <v>0.2</v>
      </c>
      <c r="L390" s="220">
        <v>0</v>
      </c>
      <c r="M390" s="87">
        <f>K390+L390</f>
        <v>0.2</v>
      </c>
      <c r="N390" s="89"/>
      <c r="O390" s="90"/>
      <c r="P390" s="90"/>
      <c r="Q390" s="91"/>
      <c r="R390" s="92"/>
      <c r="S390" s="535" t="s">
        <v>46</v>
      </c>
      <c r="T390" s="535" t="s">
        <v>282</v>
      </c>
      <c r="U390" s="535"/>
      <c r="V390" s="179">
        <v>55.266109999999998</v>
      </c>
      <c r="W390" s="180">
        <v>102.23667</v>
      </c>
      <c r="X390" s="537"/>
      <c r="AC390" s="50"/>
      <c r="AD390" s="51"/>
      <c r="AE390" s="52"/>
      <c r="AF390" s="53">
        <v>1</v>
      </c>
      <c r="AG390" s="50"/>
      <c r="AH390" s="51"/>
      <c r="AI390" s="54"/>
      <c r="AJ390" s="53">
        <f>F390</f>
        <v>1</v>
      </c>
      <c r="AK390" s="408"/>
    </row>
    <row r="391" spans="1:37" x14ac:dyDescent="0.2">
      <c r="A391" s="207" t="s">
        <v>13</v>
      </c>
      <c r="B391" s="79"/>
      <c r="C391" s="80"/>
      <c r="D391" s="80"/>
      <c r="E391" s="81"/>
      <c r="F391" s="227">
        <v>1</v>
      </c>
      <c r="G391" s="278">
        <v>0.2</v>
      </c>
      <c r="H391" s="103"/>
      <c r="I391" s="104"/>
      <c r="J391" s="105"/>
      <c r="K391" s="105"/>
      <c r="L391" s="106"/>
      <c r="M391" s="107"/>
      <c r="N391" s="108">
        <f>J390</f>
        <v>0.2</v>
      </c>
      <c r="O391" s="109">
        <f>N391/F391*100</f>
        <v>20</v>
      </c>
      <c r="P391" s="110">
        <f>IF(G390&gt;(F391*1.05),0,(F391*1.05)-G390)</f>
        <v>0.85000000000000009</v>
      </c>
      <c r="Q391" s="110">
        <f>IF(N391&gt;(F391*1.05),0,(F391*1.05)-N391)</f>
        <v>0.85000000000000009</v>
      </c>
      <c r="R391" s="111">
        <f>IF(N391&gt;(1.05*F391),0,(F391*1.05)-N391)</f>
        <v>0.85000000000000009</v>
      </c>
      <c r="S391" s="536"/>
      <c r="T391" s="536"/>
      <c r="U391" s="536"/>
      <c r="V391" s="182"/>
      <c r="W391" s="183"/>
      <c r="X391" s="538"/>
      <c r="AC391" s="50"/>
      <c r="AD391" s="51"/>
      <c r="AE391" s="52"/>
      <c r="AF391" s="53"/>
      <c r="AG391" s="50"/>
      <c r="AH391" s="51"/>
      <c r="AI391" s="54"/>
      <c r="AJ391" s="53"/>
      <c r="AK391" s="408"/>
    </row>
    <row r="392" spans="1:37" x14ac:dyDescent="0.2">
      <c r="A392" s="163" t="s">
        <v>63</v>
      </c>
      <c r="B392" s="164" t="s">
        <v>42</v>
      </c>
      <c r="C392" s="164" t="s">
        <v>42</v>
      </c>
      <c r="D392" s="164" t="s">
        <v>42</v>
      </c>
      <c r="E392" s="164" t="s">
        <v>42</v>
      </c>
      <c r="F392" s="165"/>
      <c r="G392" s="166"/>
      <c r="H392" s="167" t="s">
        <v>262</v>
      </c>
      <c r="I392" s="168" t="s">
        <v>42</v>
      </c>
      <c r="J392" s="166"/>
      <c r="K392" s="166"/>
      <c r="L392" s="166"/>
      <c r="M392" s="166"/>
      <c r="N392" s="166"/>
      <c r="O392" s="169"/>
      <c r="P392" s="169"/>
      <c r="Q392" s="170"/>
      <c r="R392" s="170"/>
      <c r="S392" s="173"/>
      <c r="T392" s="172"/>
      <c r="U392" s="173"/>
      <c r="V392" s="174"/>
      <c r="W392" s="175"/>
      <c r="X392" s="77"/>
      <c r="AC392" s="50"/>
      <c r="AD392" s="51"/>
      <c r="AE392" s="52"/>
      <c r="AF392" s="53"/>
      <c r="AG392" s="50"/>
      <c r="AH392" s="51"/>
      <c r="AI392" s="54"/>
      <c r="AJ392" s="53"/>
      <c r="AK392" s="408"/>
    </row>
    <row r="393" spans="1:37" s="55" customFormat="1" x14ac:dyDescent="0.25">
      <c r="A393" s="207" t="s">
        <v>283</v>
      </c>
      <c r="B393" s="176"/>
      <c r="C393" s="177"/>
      <c r="D393" s="177"/>
      <c r="E393" s="178" t="s">
        <v>88</v>
      </c>
      <c r="F393" s="214">
        <f>F394+F395</f>
        <v>8</v>
      </c>
      <c r="G393" s="215">
        <f>G394+G395</f>
        <v>3.4</v>
      </c>
      <c r="H393" s="216">
        <v>0.12199999999999998</v>
      </c>
      <c r="I393" s="217">
        <v>0.12199999999999998</v>
      </c>
      <c r="J393" s="218">
        <f>G393+I393</f>
        <v>3.5219999999999998</v>
      </c>
      <c r="K393" s="219">
        <v>4.694</v>
      </c>
      <c r="L393" s="220">
        <v>0.8</v>
      </c>
      <c r="M393" s="87">
        <f>K393+L393</f>
        <v>5.4939999999999998</v>
      </c>
      <c r="N393" s="89"/>
      <c r="O393" s="90"/>
      <c r="P393" s="90"/>
      <c r="Q393" s="91"/>
      <c r="R393" s="92"/>
      <c r="S393" s="532" t="s">
        <v>46</v>
      </c>
      <c r="T393" s="532" t="s">
        <v>284</v>
      </c>
      <c r="U393" s="532"/>
      <c r="V393" s="93">
        <v>55.379739999999998</v>
      </c>
      <c r="W393" s="94">
        <v>101.04812099999999</v>
      </c>
      <c r="X393" s="532"/>
      <c r="Y393" s="63"/>
      <c r="Z393" s="63"/>
      <c r="AA393" s="63"/>
      <c r="AB393" s="63"/>
      <c r="AC393" s="50"/>
      <c r="AD393" s="51"/>
      <c r="AE393" s="52"/>
      <c r="AF393" s="53">
        <v>1</v>
      </c>
      <c r="AG393" s="50"/>
      <c r="AH393" s="51"/>
      <c r="AI393" s="54"/>
      <c r="AJ393" s="53">
        <f>F393</f>
        <v>8</v>
      </c>
      <c r="AK393" s="408"/>
    </row>
    <row r="394" spans="1:37" ht="14.25" customHeight="1" x14ac:dyDescent="0.25">
      <c r="A394" s="207" t="s">
        <v>13</v>
      </c>
      <c r="B394" s="79"/>
      <c r="C394" s="80"/>
      <c r="D394" s="80"/>
      <c r="E394" s="81"/>
      <c r="F394" s="227">
        <v>4</v>
      </c>
      <c r="G394" s="227">
        <v>0.3</v>
      </c>
      <c r="H394" s="103"/>
      <c r="I394" s="104"/>
      <c r="J394" s="105"/>
      <c r="K394" s="105"/>
      <c r="L394" s="106"/>
      <c r="M394" s="107"/>
      <c r="N394" s="108">
        <f>J393</f>
        <v>3.5219999999999998</v>
      </c>
      <c r="O394" s="109">
        <f>N394/F394*100</f>
        <v>88.05</v>
      </c>
      <c r="P394" s="110">
        <f>IF(G393&gt;(F394*1.05),0,(F394*1.05)-G393)</f>
        <v>0.80000000000000027</v>
      </c>
      <c r="Q394" s="110">
        <f>IF(N394&gt;(F394*1.05),0,(F394*1.05)-N394)</f>
        <v>0.67800000000000038</v>
      </c>
      <c r="R394" s="111">
        <f>IF(N394&gt;(1.05*F394),0,(F394*1.05)-N394)</f>
        <v>0.67800000000000038</v>
      </c>
      <c r="S394" s="533"/>
      <c r="T394" s="533"/>
      <c r="U394" s="533"/>
      <c r="V394" s="112"/>
      <c r="W394" s="113"/>
      <c r="X394" s="533"/>
      <c r="AC394" s="50"/>
      <c r="AD394" s="51"/>
      <c r="AE394" s="52"/>
      <c r="AF394" s="53"/>
      <c r="AG394" s="50"/>
      <c r="AH394" s="51"/>
      <c r="AI394" s="54"/>
      <c r="AJ394" s="53"/>
      <c r="AK394" s="408"/>
    </row>
    <row r="395" spans="1:37" x14ac:dyDescent="0.25">
      <c r="A395" s="207" t="s">
        <v>10</v>
      </c>
      <c r="B395" s="79"/>
      <c r="C395" s="80"/>
      <c r="D395" s="80"/>
      <c r="E395" s="81"/>
      <c r="F395" s="227">
        <v>4</v>
      </c>
      <c r="G395" s="227">
        <v>3.1</v>
      </c>
      <c r="H395" s="117"/>
      <c r="I395" s="118"/>
      <c r="J395" s="119"/>
      <c r="K395" s="120"/>
      <c r="L395" s="120"/>
      <c r="M395" s="120"/>
      <c r="N395" s="121"/>
      <c r="O395" s="122"/>
      <c r="P395" s="122"/>
      <c r="Q395" s="91"/>
      <c r="R395" s="92"/>
      <c r="S395" s="534"/>
      <c r="T395" s="534"/>
      <c r="U395" s="534"/>
      <c r="V395" s="123"/>
      <c r="W395" s="124"/>
      <c r="X395" s="534"/>
      <c r="AC395" s="50"/>
      <c r="AD395" s="51"/>
      <c r="AE395" s="52"/>
      <c r="AF395" s="53"/>
      <c r="AG395" s="50"/>
      <c r="AH395" s="51"/>
      <c r="AI395" s="54"/>
      <c r="AJ395" s="53"/>
      <c r="AK395" s="408"/>
    </row>
    <row r="396" spans="1:37" x14ac:dyDescent="0.2">
      <c r="A396" s="163" t="s">
        <v>63</v>
      </c>
      <c r="B396" s="164" t="s">
        <v>42</v>
      </c>
      <c r="C396" s="164" t="s">
        <v>42</v>
      </c>
      <c r="D396" s="164" t="s">
        <v>42</v>
      </c>
      <c r="E396" s="164" t="s">
        <v>42</v>
      </c>
      <c r="F396" s="165"/>
      <c r="G396" s="166"/>
      <c r="H396" s="167" t="s">
        <v>262</v>
      </c>
      <c r="I396" s="168" t="s">
        <v>42</v>
      </c>
      <c r="J396" s="166"/>
      <c r="K396" s="166"/>
      <c r="L396" s="166"/>
      <c r="M396" s="166"/>
      <c r="N396" s="166"/>
      <c r="O396" s="169"/>
      <c r="P396" s="169"/>
      <c r="Q396" s="170"/>
      <c r="R396" s="170"/>
      <c r="S396" s="173"/>
      <c r="T396" s="172"/>
      <c r="U396" s="173"/>
      <c r="V396" s="174"/>
      <c r="W396" s="175"/>
      <c r="X396" s="77"/>
      <c r="AC396" s="50"/>
      <c r="AD396" s="51"/>
      <c r="AE396" s="52"/>
      <c r="AF396" s="53"/>
      <c r="AG396" s="50"/>
      <c r="AH396" s="51"/>
      <c r="AI396" s="54"/>
      <c r="AJ396" s="53"/>
      <c r="AK396" s="408"/>
    </row>
    <row r="397" spans="1:37" x14ac:dyDescent="0.25">
      <c r="A397" s="207" t="s">
        <v>285</v>
      </c>
      <c r="B397" s="176"/>
      <c r="C397" s="177"/>
      <c r="D397" s="177"/>
      <c r="E397" s="178" t="s">
        <v>88</v>
      </c>
      <c r="F397" s="214">
        <f>F398+F399</f>
        <v>4.0999999999999996</v>
      </c>
      <c r="G397" s="215">
        <f>G398+G399</f>
        <v>0.6</v>
      </c>
      <c r="H397" s="216">
        <v>2.2999999999999986E-2</v>
      </c>
      <c r="I397" s="217">
        <v>2.2999999999999986E-2</v>
      </c>
      <c r="J397" s="218">
        <f>G397+I397</f>
        <v>0.623</v>
      </c>
      <c r="K397" s="219">
        <v>1.393</v>
      </c>
      <c r="L397" s="220">
        <v>0</v>
      </c>
      <c r="M397" s="87">
        <f>K397+L397</f>
        <v>1.393</v>
      </c>
      <c r="N397" s="89"/>
      <c r="O397" s="90"/>
      <c r="P397" s="90"/>
      <c r="Q397" s="91"/>
      <c r="R397" s="92"/>
      <c r="S397" s="532" t="s">
        <v>46</v>
      </c>
      <c r="T397" s="532" t="s">
        <v>284</v>
      </c>
      <c r="U397" s="532"/>
      <c r="V397" s="93">
        <v>55.33972</v>
      </c>
      <c r="W397" s="94">
        <v>100.73417000000001</v>
      </c>
      <c r="X397" s="532"/>
      <c r="AC397" s="50"/>
      <c r="AD397" s="51"/>
      <c r="AE397" s="52"/>
      <c r="AF397" s="53">
        <v>1</v>
      </c>
      <c r="AG397" s="50"/>
      <c r="AH397" s="51"/>
      <c r="AI397" s="54"/>
      <c r="AJ397" s="53">
        <f>F397</f>
        <v>4.0999999999999996</v>
      </c>
      <c r="AK397" s="408"/>
    </row>
    <row r="398" spans="1:37" x14ac:dyDescent="0.2">
      <c r="A398" s="207" t="s">
        <v>13</v>
      </c>
      <c r="B398" s="79"/>
      <c r="C398" s="80"/>
      <c r="D398" s="80"/>
      <c r="E398" s="81"/>
      <c r="F398" s="227">
        <v>2.5</v>
      </c>
      <c r="G398" s="159">
        <v>0</v>
      </c>
      <c r="H398" s="103"/>
      <c r="I398" s="104"/>
      <c r="J398" s="105"/>
      <c r="K398" s="105"/>
      <c r="L398" s="106"/>
      <c r="M398" s="107"/>
      <c r="N398" s="108">
        <f>J397</f>
        <v>0.623</v>
      </c>
      <c r="O398" s="109">
        <f>N398/F398*100</f>
        <v>24.92</v>
      </c>
      <c r="P398" s="110">
        <f>IF(G397&gt;(F398*1.05),0,(F398*1.05)-G397)</f>
        <v>2.0249999999999999</v>
      </c>
      <c r="Q398" s="110">
        <f>IF(N398&gt;(F398*1.05),0,(F398*1.05)-N398)</f>
        <v>2.0019999999999998</v>
      </c>
      <c r="R398" s="111">
        <f>IF(N398&gt;(1.05*F398),0,(F398*1.05)-N398)</f>
        <v>2.0019999999999998</v>
      </c>
      <c r="S398" s="533"/>
      <c r="T398" s="533"/>
      <c r="U398" s="533"/>
      <c r="V398" s="112"/>
      <c r="W398" s="113"/>
      <c r="X398" s="533"/>
      <c r="AC398" s="50"/>
      <c r="AD398" s="51"/>
      <c r="AE398" s="52"/>
      <c r="AF398" s="53"/>
      <c r="AG398" s="50"/>
      <c r="AH398" s="51"/>
      <c r="AI398" s="54"/>
      <c r="AJ398" s="53"/>
      <c r="AK398" s="408"/>
    </row>
    <row r="399" spans="1:37" x14ac:dyDescent="0.25">
      <c r="A399" s="207" t="s">
        <v>10</v>
      </c>
      <c r="B399" s="79"/>
      <c r="C399" s="80"/>
      <c r="D399" s="80"/>
      <c r="E399" s="81"/>
      <c r="F399" s="227">
        <v>1.6</v>
      </c>
      <c r="G399" s="227">
        <v>0.6</v>
      </c>
      <c r="H399" s="117"/>
      <c r="I399" s="118"/>
      <c r="J399" s="119"/>
      <c r="K399" s="120"/>
      <c r="L399" s="120"/>
      <c r="M399" s="120"/>
      <c r="N399" s="121"/>
      <c r="O399" s="122"/>
      <c r="P399" s="122"/>
      <c r="Q399" s="91"/>
      <c r="R399" s="92"/>
      <c r="S399" s="534"/>
      <c r="T399" s="534"/>
      <c r="U399" s="534"/>
      <c r="V399" s="123"/>
      <c r="W399" s="124"/>
      <c r="X399" s="534"/>
      <c r="AC399" s="50"/>
      <c r="AD399" s="51"/>
      <c r="AE399" s="52"/>
      <c r="AF399" s="53"/>
      <c r="AG399" s="50"/>
      <c r="AH399" s="51"/>
      <c r="AI399" s="54"/>
      <c r="AJ399" s="53"/>
      <c r="AK399" s="408"/>
    </row>
    <row r="400" spans="1:37" x14ac:dyDescent="0.2">
      <c r="A400" s="163" t="s">
        <v>63</v>
      </c>
      <c r="B400" s="164" t="s">
        <v>42</v>
      </c>
      <c r="C400" s="164" t="s">
        <v>42</v>
      </c>
      <c r="D400" s="164" t="s">
        <v>42</v>
      </c>
      <c r="E400" s="164" t="s">
        <v>42</v>
      </c>
      <c r="F400" s="165"/>
      <c r="G400" s="166"/>
      <c r="H400" s="167" t="s">
        <v>262</v>
      </c>
      <c r="I400" s="168" t="s">
        <v>42</v>
      </c>
      <c r="J400" s="166"/>
      <c r="K400" s="166"/>
      <c r="L400" s="166"/>
      <c r="M400" s="166"/>
      <c r="N400" s="166"/>
      <c r="O400" s="169"/>
      <c r="P400" s="169"/>
      <c r="Q400" s="170"/>
      <c r="R400" s="170"/>
      <c r="S400" s="173"/>
      <c r="T400" s="172"/>
      <c r="U400" s="173"/>
      <c r="V400" s="174"/>
      <c r="W400" s="175"/>
      <c r="X400" s="77"/>
      <c r="AC400" s="50"/>
      <c r="AD400" s="51"/>
      <c r="AE400" s="52"/>
      <c r="AF400" s="53"/>
      <c r="AG400" s="50"/>
      <c r="AH400" s="51"/>
      <c r="AI400" s="54"/>
      <c r="AJ400" s="53"/>
      <c r="AK400" s="408"/>
    </row>
    <row r="401" spans="1:37" x14ac:dyDescent="0.25">
      <c r="A401" s="207" t="s">
        <v>286</v>
      </c>
      <c r="B401" s="176"/>
      <c r="C401" s="177"/>
      <c r="D401" s="177"/>
      <c r="E401" s="178" t="s">
        <v>88</v>
      </c>
      <c r="F401" s="127">
        <f>F402</f>
        <v>2.5</v>
      </c>
      <c r="G401" s="83">
        <f>G402</f>
        <v>0.7</v>
      </c>
      <c r="H401" s="84">
        <v>0</v>
      </c>
      <c r="I401" s="85">
        <v>0</v>
      </c>
      <c r="J401" s="86">
        <f>G401+I401</f>
        <v>0.7</v>
      </c>
      <c r="K401" s="87">
        <v>0.2</v>
      </c>
      <c r="L401" s="88">
        <v>2</v>
      </c>
      <c r="M401" s="87">
        <f>K401+L401</f>
        <v>2.2000000000000002</v>
      </c>
      <c r="N401" s="89"/>
      <c r="O401" s="90"/>
      <c r="P401" s="90"/>
      <c r="Q401" s="91"/>
      <c r="R401" s="92"/>
      <c r="S401" s="535" t="s">
        <v>46</v>
      </c>
      <c r="T401" s="535" t="s">
        <v>287</v>
      </c>
      <c r="U401" s="535"/>
      <c r="V401" s="179">
        <v>55.404440000000001</v>
      </c>
      <c r="W401" s="180">
        <v>101.89472000000001</v>
      </c>
      <c r="X401" s="537"/>
      <c r="AC401" s="50"/>
      <c r="AD401" s="51"/>
      <c r="AE401" s="52"/>
      <c r="AF401" s="53">
        <v>1</v>
      </c>
      <c r="AG401" s="50"/>
      <c r="AH401" s="51"/>
      <c r="AI401" s="54"/>
      <c r="AJ401" s="53">
        <f>F401</f>
        <v>2.5</v>
      </c>
      <c r="AK401" s="408"/>
    </row>
    <row r="402" spans="1:37" x14ac:dyDescent="0.25">
      <c r="A402" s="207" t="s">
        <v>13</v>
      </c>
      <c r="B402" s="79"/>
      <c r="C402" s="80"/>
      <c r="D402" s="80"/>
      <c r="E402" s="81"/>
      <c r="F402" s="227">
        <v>2.5</v>
      </c>
      <c r="G402" s="227">
        <v>0.7</v>
      </c>
      <c r="H402" s="308"/>
      <c r="I402" s="309"/>
      <c r="J402" s="121"/>
      <c r="K402" s="121"/>
      <c r="L402" s="298"/>
      <c r="M402" s="299"/>
      <c r="N402" s="322">
        <f>J401</f>
        <v>0.7</v>
      </c>
      <c r="O402" s="230">
        <f>N402/F402*100</f>
        <v>27.999999999999996</v>
      </c>
      <c r="P402" s="152">
        <f>IF(G401&gt;(F402*1.05),0,(F402*1.05)-G401)</f>
        <v>1.925</v>
      </c>
      <c r="Q402" s="152">
        <f>IF(N402&gt;(F402*1.05),0,(F402*1.05)-N402)</f>
        <v>1.925</v>
      </c>
      <c r="R402" s="186">
        <f>IF(N402&gt;(1.05*F402),0,(F402*1.05)-N402)</f>
        <v>1.925</v>
      </c>
      <c r="S402" s="536"/>
      <c r="T402" s="536"/>
      <c r="U402" s="536"/>
      <c r="V402" s="182"/>
      <c r="W402" s="183"/>
      <c r="X402" s="538"/>
      <c r="AC402" s="50"/>
      <c r="AD402" s="51"/>
      <c r="AE402" s="52"/>
      <c r="AF402" s="53"/>
      <c r="AG402" s="50"/>
      <c r="AH402" s="51"/>
      <c r="AI402" s="54"/>
      <c r="AJ402" s="53"/>
      <c r="AK402" s="408"/>
    </row>
    <row r="403" spans="1:37" x14ac:dyDescent="0.25">
      <c r="T403" s="412"/>
      <c r="W403" s="413"/>
      <c r="X403" s="414"/>
      <c r="Y403" s="95"/>
      <c r="Z403" s="95"/>
      <c r="AA403" s="95"/>
      <c r="AB403" s="95"/>
      <c r="AC403" s="402"/>
    </row>
  </sheetData>
  <sheetProtection formatRows="0" insertColumns="0" insertRows="0" insertHyperlinks="0" deleteColumns="0" deleteRows="0" sort="0" autoFilter="0" pivotTables="0"/>
  <mergeCells count="429">
    <mergeCell ref="V3:X3"/>
    <mergeCell ref="A7:W7"/>
    <mergeCell ref="S387:S388"/>
    <mergeCell ref="T387:T388"/>
    <mergeCell ref="U387:U388"/>
    <mergeCell ref="X387:X388"/>
    <mergeCell ref="S217:S218"/>
    <mergeCell ref="T217:T218"/>
    <mergeCell ref="U217:U218"/>
    <mergeCell ref="X217:X218"/>
    <mergeCell ref="S220:S221"/>
    <mergeCell ref="T220:T221"/>
    <mergeCell ref="U220:U221"/>
    <mergeCell ref="X220:X221"/>
    <mergeCell ref="S286:S288"/>
    <mergeCell ref="T286:T288"/>
    <mergeCell ref="U286:U288"/>
    <mergeCell ref="X286:X288"/>
    <mergeCell ref="S127:S128"/>
    <mergeCell ref="T127:T128"/>
    <mergeCell ref="U127:U128"/>
    <mergeCell ref="X127:X128"/>
    <mergeCell ref="S130:S131"/>
    <mergeCell ref="T130:T131"/>
    <mergeCell ref="U130:U131"/>
    <mergeCell ref="X130:X131"/>
    <mergeCell ref="S133:S134"/>
    <mergeCell ref="T133:T134"/>
    <mergeCell ref="U133:U134"/>
    <mergeCell ref="X133:X134"/>
    <mergeCell ref="S80:S82"/>
    <mergeCell ref="T80:T82"/>
    <mergeCell ref="U80:U82"/>
    <mergeCell ref="X80:X82"/>
    <mergeCell ref="S92:S94"/>
    <mergeCell ref="T92:T94"/>
    <mergeCell ref="U92:U94"/>
    <mergeCell ref="X92:X94"/>
    <mergeCell ref="S96:S98"/>
    <mergeCell ref="T96:T98"/>
    <mergeCell ref="U96:U98"/>
    <mergeCell ref="X96:X98"/>
    <mergeCell ref="S72:S74"/>
    <mergeCell ref="T72:T74"/>
    <mergeCell ref="U72:U74"/>
    <mergeCell ref="X72:X74"/>
    <mergeCell ref="S76:S78"/>
    <mergeCell ref="T76:T78"/>
    <mergeCell ref="U76:U78"/>
    <mergeCell ref="X76:X78"/>
    <mergeCell ref="S65:S66"/>
    <mergeCell ref="T65:T66"/>
    <mergeCell ref="U65:U66"/>
    <mergeCell ref="X65:X66"/>
    <mergeCell ref="S68:S70"/>
    <mergeCell ref="T68:T70"/>
    <mergeCell ref="U68:U70"/>
    <mergeCell ref="X68:X70"/>
    <mergeCell ref="S35:S36"/>
    <mergeCell ref="T35:T36"/>
    <mergeCell ref="U35:U36"/>
    <mergeCell ref="X35:X36"/>
    <mergeCell ref="S47:S49"/>
    <mergeCell ref="T47:T49"/>
    <mergeCell ref="U47:U49"/>
    <mergeCell ref="X47:X49"/>
    <mergeCell ref="S51:S53"/>
    <mergeCell ref="T51:T53"/>
    <mergeCell ref="U51:U53"/>
    <mergeCell ref="X51:X53"/>
    <mergeCell ref="X8:X9"/>
    <mergeCell ref="Y8:Y9"/>
    <mergeCell ref="Z8:Z9"/>
    <mergeCell ref="AA8:AA9"/>
    <mergeCell ref="AB8:AB9"/>
    <mergeCell ref="AC8:AF8"/>
    <mergeCell ref="AG8:AJ8"/>
    <mergeCell ref="S13:S15"/>
    <mergeCell ref="T13:T15"/>
    <mergeCell ref="U13:U15"/>
    <mergeCell ref="X13:X15"/>
    <mergeCell ref="K8:K9"/>
    <mergeCell ref="L8:L9"/>
    <mergeCell ref="M8:M9"/>
    <mergeCell ref="N8:O9"/>
    <mergeCell ref="P8:P9"/>
    <mergeCell ref="Q8:Q9"/>
    <mergeCell ref="R8:R9"/>
    <mergeCell ref="S8:U8"/>
    <mergeCell ref="V8:W8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S363:S364"/>
    <mergeCell ref="T363:T364"/>
    <mergeCell ref="U363:U364"/>
    <mergeCell ref="X363:X364"/>
    <mergeCell ref="S366:S368"/>
    <mergeCell ref="T366:T368"/>
    <mergeCell ref="U366:U368"/>
    <mergeCell ref="X366:X368"/>
    <mergeCell ref="S401:S402"/>
    <mergeCell ref="T401:T402"/>
    <mergeCell ref="U401:U402"/>
    <mergeCell ref="X401:X402"/>
    <mergeCell ref="S393:S395"/>
    <mergeCell ref="T393:T395"/>
    <mergeCell ref="U393:U395"/>
    <mergeCell ref="X393:X395"/>
    <mergeCell ref="S397:S399"/>
    <mergeCell ref="T397:T399"/>
    <mergeCell ref="U397:U399"/>
    <mergeCell ref="X397:X399"/>
    <mergeCell ref="S390:S391"/>
    <mergeCell ref="T390:T391"/>
    <mergeCell ref="U390:U391"/>
    <mergeCell ref="X390:X391"/>
    <mergeCell ref="S316:S318"/>
    <mergeCell ref="T316:T318"/>
    <mergeCell ref="U316:U318"/>
    <mergeCell ref="X316:X318"/>
    <mergeCell ref="S332:S334"/>
    <mergeCell ref="T332:T334"/>
    <mergeCell ref="U332:U334"/>
    <mergeCell ref="X332:X334"/>
    <mergeCell ref="S336:S337"/>
    <mergeCell ref="T336:T337"/>
    <mergeCell ref="U336:U337"/>
    <mergeCell ref="X336:X337"/>
    <mergeCell ref="S305:S307"/>
    <mergeCell ref="T305:T307"/>
    <mergeCell ref="U305:U307"/>
    <mergeCell ref="X305:X307"/>
    <mergeCell ref="S309:S310"/>
    <mergeCell ref="T309:T310"/>
    <mergeCell ref="U309:U310"/>
    <mergeCell ref="X309:X310"/>
    <mergeCell ref="S312:S314"/>
    <mergeCell ref="T312:T314"/>
    <mergeCell ref="U312:U314"/>
    <mergeCell ref="X312:X314"/>
    <mergeCell ref="S268:S270"/>
    <mergeCell ref="T268:T270"/>
    <mergeCell ref="U268:U270"/>
    <mergeCell ref="X268:X270"/>
    <mergeCell ref="S297:S299"/>
    <mergeCell ref="T297:T299"/>
    <mergeCell ref="U297:U299"/>
    <mergeCell ref="X297:X299"/>
    <mergeCell ref="S301:S303"/>
    <mergeCell ref="T301:T303"/>
    <mergeCell ref="U301:U303"/>
    <mergeCell ref="X301:X303"/>
    <mergeCell ref="S290:S291"/>
    <mergeCell ref="T290:T291"/>
    <mergeCell ref="U290:U291"/>
    <mergeCell ref="X290:X291"/>
    <mergeCell ref="S293:S295"/>
    <mergeCell ref="T293:T295"/>
    <mergeCell ref="U293:U295"/>
    <mergeCell ref="X293:X295"/>
    <mergeCell ref="S178:S180"/>
    <mergeCell ref="T178:T180"/>
    <mergeCell ref="U178:U180"/>
    <mergeCell ref="X178:X180"/>
    <mergeCell ref="S182:S184"/>
    <mergeCell ref="T182:T184"/>
    <mergeCell ref="U182:U184"/>
    <mergeCell ref="X182:X184"/>
    <mergeCell ref="S205:S207"/>
    <mergeCell ref="T205:T207"/>
    <mergeCell ref="U205:U207"/>
    <mergeCell ref="S123:S125"/>
    <mergeCell ref="T123:T125"/>
    <mergeCell ref="U123:U125"/>
    <mergeCell ref="X123:X125"/>
    <mergeCell ref="S170:S172"/>
    <mergeCell ref="T170:T172"/>
    <mergeCell ref="U170:U172"/>
    <mergeCell ref="X170:X172"/>
    <mergeCell ref="S146:S148"/>
    <mergeCell ref="T146:T148"/>
    <mergeCell ref="U146:U148"/>
    <mergeCell ref="X146:X148"/>
    <mergeCell ref="S150:S152"/>
    <mergeCell ref="T150:T152"/>
    <mergeCell ref="U150:U152"/>
    <mergeCell ref="X150:X152"/>
    <mergeCell ref="S162:S164"/>
    <mergeCell ref="T162:T164"/>
    <mergeCell ref="U162:U164"/>
    <mergeCell ref="X162:X164"/>
    <mergeCell ref="S154:S156"/>
    <mergeCell ref="T154:T156"/>
    <mergeCell ref="U154:U156"/>
    <mergeCell ref="X154:X156"/>
    <mergeCell ref="S84:S86"/>
    <mergeCell ref="T84:T86"/>
    <mergeCell ref="U84:U86"/>
    <mergeCell ref="X84:X86"/>
    <mergeCell ref="S88:S90"/>
    <mergeCell ref="T88:T90"/>
    <mergeCell ref="U88:U90"/>
    <mergeCell ref="X88:X90"/>
    <mergeCell ref="S100:S102"/>
    <mergeCell ref="T100:T102"/>
    <mergeCell ref="U100:U102"/>
    <mergeCell ref="S62:S63"/>
    <mergeCell ref="T62:T63"/>
    <mergeCell ref="U62:U63"/>
    <mergeCell ref="X62:X63"/>
    <mergeCell ref="S38:S41"/>
    <mergeCell ref="T38:T41"/>
    <mergeCell ref="U38:U41"/>
    <mergeCell ref="X38:X41"/>
    <mergeCell ref="S43:S45"/>
    <mergeCell ref="T43:T45"/>
    <mergeCell ref="U43:U45"/>
    <mergeCell ref="X43:X45"/>
    <mergeCell ref="S55:S57"/>
    <mergeCell ref="T55:T57"/>
    <mergeCell ref="U55:U57"/>
    <mergeCell ref="X55:X57"/>
    <mergeCell ref="S58:S60"/>
    <mergeCell ref="T58:T60"/>
    <mergeCell ref="U58:U60"/>
    <mergeCell ref="X58:X60"/>
    <mergeCell ref="S30:S33"/>
    <mergeCell ref="T30:T33"/>
    <mergeCell ref="U30:U33"/>
    <mergeCell ref="X30:X33"/>
    <mergeCell ref="S17:S19"/>
    <mergeCell ref="T17:T19"/>
    <mergeCell ref="U17:U19"/>
    <mergeCell ref="X17:X19"/>
    <mergeCell ref="S21:S23"/>
    <mergeCell ref="T21:T23"/>
    <mergeCell ref="U21:U23"/>
    <mergeCell ref="X21:X23"/>
    <mergeCell ref="S25:S28"/>
    <mergeCell ref="T25:T28"/>
    <mergeCell ref="U25:U28"/>
    <mergeCell ref="X25:X28"/>
    <mergeCell ref="X100:X104"/>
    <mergeCell ref="S106:S108"/>
    <mergeCell ref="T106:T108"/>
    <mergeCell ref="U106:U108"/>
    <mergeCell ref="X106:X108"/>
    <mergeCell ref="S110:S111"/>
    <mergeCell ref="T110:T111"/>
    <mergeCell ref="U110:U111"/>
    <mergeCell ref="X110:X111"/>
    <mergeCell ref="S113:S114"/>
    <mergeCell ref="T113:T114"/>
    <mergeCell ref="U113:U114"/>
    <mergeCell ref="X113:X114"/>
    <mergeCell ref="S116:S117"/>
    <mergeCell ref="T116:T117"/>
    <mergeCell ref="U116:U117"/>
    <mergeCell ref="X116:X117"/>
    <mergeCell ref="S119:S121"/>
    <mergeCell ref="T119:T121"/>
    <mergeCell ref="U119:U121"/>
    <mergeCell ref="X119:X121"/>
    <mergeCell ref="S136:S138"/>
    <mergeCell ref="T136:T138"/>
    <mergeCell ref="U136:U138"/>
    <mergeCell ref="X136:X140"/>
    <mergeCell ref="S142:S144"/>
    <mergeCell ref="T142:T144"/>
    <mergeCell ref="U142:U144"/>
    <mergeCell ref="X142:X144"/>
    <mergeCell ref="S186:S187"/>
    <mergeCell ref="T186:T187"/>
    <mergeCell ref="U186:U187"/>
    <mergeCell ref="X186:X187"/>
    <mergeCell ref="S166:S168"/>
    <mergeCell ref="T166:T168"/>
    <mergeCell ref="U166:U168"/>
    <mergeCell ref="X166:X168"/>
    <mergeCell ref="S158:S160"/>
    <mergeCell ref="T158:T160"/>
    <mergeCell ref="U158:U160"/>
    <mergeCell ref="X158:X160"/>
    <mergeCell ref="S174:S176"/>
    <mergeCell ref="T174:T176"/>
    <mergeCell ref="U174:U176"/>
    <mergeCell ref="X174:X176"/>
    <mergeCell ref="S189:S191"/>
    <mergeCell ref="T189:T191"/>
    <mergeCell ref="U189:U191"/>
    <mergeCell ref="X189:X193"/>
    <mergeCell ref="S195:S197"/>
    <mergeCell ref="T195:T197"/>
    <mergeCell ref="U195:U197"/>
    <mergeCell ref="S201:S203"/>
    <mergeCell ref="T201:T203"/>
    <mergeCell ref="U201:U203"/>
    <mergeCell ref="X205:X207"/>
    <mergeCell ref="S209:S211"/>
    <mergeCell ref="T209:T211"/>
    <mergeCell ref="U209:U211"/>
    <mergeCell ref="X209:X211"/>
    <mergeCell ref="S213:S215"/>
    <mergeCell ref="T213:T215"/>
    <mergeCell ref="U213:U215"/>
    <mergeCell ref="X213:X215"/>
    <mergeCell ref="S223:S225"/>
    <mergeCell ref="T223:T225"/>
    <mergeCell ref="U223:U225"/>
    <mergeCell ref="X223:X225"/>
    <mergeCell ref="S227:S229"/>
    <mergeCell ref="T227:T229"/>
    <mergeCell ref="U227:U229"/>
    <mergeCell ref="X227:X230"/>
    <mergeCell ref="S232:S233"/>
    <mergeCell ref="T232:T233"/>
    <mergeCell ref="U232:U233"/>
    <mergeCell ref="X232:X233"/>
    <mergeCell ref="S235:S237"/>
    <mergeCell ref="T235:T237"/>
    <mergeCell ref="U235:U237"/>
    <mergeCell ref="X235:X237"/>
    <mergeCell ref="S239:S241"/>
    <mergeCell ref="T239:T241"/>
    <mergeCell ref="U239:U241"/>
    <mergeCell ref="X239:X241"/>
    <mergeCell ref="S243:S244"/>
    <mergeCell ref="T243:T244"/>
    <mergeCell ref="U243:U244"/>
    <mergeCell ref="X243:X244"/>
    <mergeCell ref="S246:S248"/>
    <mergeCell ref="T246:T248"/>
    <mergeCell ref="U246:U248"/>
    <mergeCell ref="X246:X248"/>
    <mergeCell ref="S250:S252"/>
    <mergeCell ref="T250:T252"/>
    <mergeCell ref="U250:U252"/>
    <mergeCell ref="X250:X252"/>
    <mergeCell ref="S254:S255"/>
    <mergeCell ref="T254:T255"/>
    <mergeCell ref="U254:U255"/>
    <mergeCell ref="X254:X255"/>
    <mergeCell ref="S257:S259"/>
    <mergeCell ref="T257:T259"/>
    <mergeCell ref="U257:U259"/>
    <mergeCell ref="X257:X259"/>
    <mergeCell ref="S261:S262"/>
    <mergeCell ref="T261:T262"/>
    <mergeCell ref="U261:U262"/>
    <mergeCell ref="X261:X262"/>
    <mergeCell ref="S264:S266"/>
    <mergeCell ref="T264:T266"/>
    <mergeCell ref="U264:U266"/>
    <mergeCell ref="X264:X266"/>
    <mergeCell ref="S272:S274"/>
    <mergeCell ref="T272:T274"/>
    <mergeCell ref="U272:U274"/>
    <mergeCell ref="X272:X277"/>
    <mergeCell ref="S279:S280"/>
    <mergeCell ref="T279:T280"/>
    <mergeCell ref="U279:U280"/>
    <mergeCell ref="X279:X280"/>
    <mergeCell ref="S282:S284"/>
    <mergeCell ref="T282:T284"/>
    <mergeCell ref="U282:U284"/>
    <mergeCell ref="X282:X284"/>
    <mergeCell ref="S320:S322"/>
    <mergeCell ref="T320:T322"/>
    <mergeCell ref="U320:U322"/>
    <mergeCell ref="X320:X322"/>
    <mergeCell ref="S324:S326"/>
    <mergeCell ref="T324:T326"/>
    <mergeCell ref="U324:U326"/>
    <mergeCell ref="X324:X326"/>
    <mergeCell ref="S328:S330"/>
    <mergeCell ref="T328:T330"/>
    <mergeCell ref="U328:U330"/>
    <mergeCell ref="X328:X330"/>
    <mergeCell ref="S339:S342"/>
    <mergeCell ref="T339:T342"/>
    <mergeCell ref="U339:U342"/>
    <mergeCell ref="X339:X342"/>
    <mergeCell ref="S344:S346"/>
    <mergeCell ref="T344:T346"/>
    <mergeCell ref="U344:U346"/>
    <mergeCell ref="X344:X346"/>
    <mergeCell ref="S348:S350"/>
    <mergeCell ref="T348:T350"/>
    <mergeCell ref="U348:U350"/>
    <mergeCell ref="X348:X350"/>
    <mergeCell ref="S352:S353"/>
    <mergeCell ref="T352:T353"/>
    <mergeCell ref="U352:U353"/>
    <mergeCell ref="X352:X353"/>
    <mergeCell ref="S355:S357"/>
    <mergeCell ref="T355:T357"/>
    <mergeCell ref="U355:U357"/>
    <mergeCell ref="X355:X357"/>
    <mergeCell ref="S359:S361"/>
    <mergeCell ref="T359:T361"/>
    <mergeCell ref="U359:U361"/>
    <mergeCell ref="X359:X361"/>
    <mergeCell ref="S380:S382"/>
    <mergeCell ref="T380:T382"/>
    <mergeCell ref="U380:U382"/>
    <mergeCell ref="X380:X382"/>
    <mergeCell ref="S384:S385"/>
    <mergeCell ref="T384:T385"/>
    <mergeCell ref="U384:U385"/>
    <mergeCell ref="X384:X385"/>
    <mergeCell ref="S370:S372"/>
    <mergeCell ref="T370:T372"/>
    <mergeCell ref="U370:U372"/>
    <mergeCell ref="X370:X372"/>
    <mergeCell ref="S374:S375"/>
    <mergeCell ref="T374:T375"/>
    <mergeCell ref="U374:U375"/>
    <mergeCell ref="X374:X375"/>
    <mergeCell ref="S377:S378"/>
    <mergeCell ref="T377:T378"/>
    <mergeCell ref="U377:U378"/>
    <mergeCell ref="X377:X378"/>
  </mergeCells>
  <phoneticPr fontId="5" type="noConversion"/>
  <conditionalFormatting sqref="Q403:R65542">
    <cfRule type="expression" dxfId="256" priority="443" stopIfTrue="1">
      <formula>AND(Q403&lt;&gt;"",OR(Q403=0,Q403="-"))</formula>
    </cfRule>
  </conditionalFormatting>
  <conditionalFormatting sqref="Q400:R400">
    <cfRule type="expression" dxfId="255" priority="360" stopIfTrue="1">
      <formula>AND(Q400&lt;&gt;"",OR(Q400&lt;=0,Q400="-"))</formula>
    </cfRule>
  </conditionalFormatting>
  <conditionalFormatting sqref="Q392:R392">
    <cfRule type="expression" dxfId="254" priority="361" stopIfTrue="1">
      <formula>AND(Q392&lt;&gt;"",OR(Q392&lt;=0,Q392="-"))</formula>
    </cfRule>
  </conditionalFormatting>
  <conditionalFormatting sqref="Q386:R386">
    <cfRule type="expression" dxfId="253" priority="363" stopIfTrue="1">
      <formula>AND(Q386&lt;&gt;"",OR(Q386&lt;=0,Q386="-"))</formula>
    </cfRule>
  </conditionalFormatting>
  <conditionalFormatting sqref="Q389:R389">
    <cfRule type="expression" dxfId="252" priority="362" stopIfTrue="1">
      <formula>AND(Q389&lt;&gt;"",OR(Q389&lt;=0,Q389="-"))</formula>
    </cfRule>
  </conditionalFormatting>
  <conditionalFormatting sqref="Q396:R396">
    <cfRule type="expression" dxfId="251" priority="355" stopIfTrue="1">
      <formula>AND(Q396&lt;&gt;"",OR(Q396&lt;=0,Q396="-"))</formula>
    </cfRule>
  </conditionalFormatting>
  <conditionalFormatting sqref="Q393:R393 Q395:R395 P394:R394">
    <cfRule type="expression" dxfId="250" priority="283" stopIfTrue="1">
      <formula>AND(P393&lt;&gt;"",OR(P393&lt;=0,P393="-"))</formula>
    </cfRule>
  </conditionalFormatting>
  <conditionalFormatting sqref="Q397:R397 Q399:R399 P398:R398">
    <cfRule type="expression" dxfId="249" priority="282" stopIfTrue="1">
      <formula>AND(P397&lt;&gt;"",OR(P397&lt;=0,P397="-"))</formula>
    </cfRule>
  </conditionalFormatting>
  <conditionalFormatting sqref="Q387:R387 P388:R388">
    <cfRule type="expression" dxfId="248" priority="259" stopIfTrue="1">
      <formula>AND(P387&lt;&gt;"",OR(P387&lt;=0,P387="-"))</formula>
    </cfRule>
  </conditionalFormatting>
  <conditionalFormatting sqref="Q390:R390 P391:R391">
    <cfRule type="expression" dxfId="247" priority="258" stopIfTrue="1">
      <formula>AND(P390&lt;&gt;"",OR(P390&lt;=0,P390="-"))</formula>
    </cfRule>
  </conditionalFormatting>
  <conditionalFormatting sqref="Q401:R401 P402:R402">
    <cfRule type="expression" dxfId="246" priority="257" stopIfTrue="1">
      <formula>AND(P401&lt;&gt;"",OR(P401&lt;=0,P401="-"))</formula>
    </cfRule>
  </conditionalFormatting>
  <conditionalFormatting sqref="Q275:R277 P192:P193 P139:P140">
    <cfRule type="expression" dxfId="245" priority="216" stopIfTrue="1">
      <formula>AND(P139&lt;&gt;"",OR(P139=0,P139="-"))</formula>
    </cfRule>
  </conditionalFormatting>
  <conditionalFormatting sqref="O139:O140 O192:O193 O195:O197 O275:O277">
    <cfRule type="expression" dxfId="244" priority="217" stopIfTrue="1">
      <formula>O139&gt;=105</formula>
    </cfRule>
  </conditionalFormatting>
  <conditionalFormatting sqref="Q46:R46">
    <cfRule type="expression" dxfId="243" priority="212" stopIfTrue="1">
      <formula>AND(Q46&lt;&gt;"",OR(Q46&lt;=0,Q46="-"))</formula>
    </cfRule>
  </conditionalFormatting>
  <conditionalFormatting sqref="Q64:R64">
    <cfRule type="expression" dxfId="242" priority="209" stopIfTrue="1">
      <formula>AND(Q64&lt;&gt;"",OR(Q64&lt;=0,Q64="-"))</formula>
    </cfRule>
  </conditionalFormatting>
  <conditionalFormatting sqref="Q16:R16">
    <cfRule type="expression" dxfId="241" priority="215" stopIfTrue="1">
      <formula>AND(Q16&lt;&gt;"",OR(Q16&lt;=0,Q16="-"))</formula>
    </cfRule>
  </conditionalFormatting>
  <conditionalFormatting sqref="Q42:R42">
    <cfRule type="expression" dxfId="240" priority="213" stopIfTrue="1">
      <formula>AND(Q42&lt;&gt;"",OR(Q42&lt;=0,Q42="-"))</formula>
    </cfRule>
  </conditionalFormatting>
  <conditionalFormatting sqref="Q50:R50">
    <cfRule type="expression" dxfId="239" priority="211" stopIfTrue="1">
      <formula>AND(Q50&lt;&gt;"",OR(Q50&lt;=0,Q50="-"))</formula>
    </cfRule>
  </conditionalFormatting>
  <conditionalFormatting sqref="Q34:R34">
    <cfRule type="expression" dxfId="238" priority="214" stopIfTrue="1">
      <formula>AND(Q34&lt;&gt;"",OR(Q34&lt;=0,Q34="-"))</formula>
    </cfRule>
  </conditionalFormatting>
  <conditionalFormatting sqref="Q61:R61">
    <cfRule type="expression" dxfId="237" priority="210" stopIfTrue="1">
      <formula>AND(Q61&lt;&gt;"",OR(Q61&lt;=0,Q61="-"))</formula>
    </cfRule>
  </conditionalFormatting>
  <conditionalFormatting sqref="Q67:R67">
    <cfRule type="expression" dxfId="236" priority="208" stopIfTrue="1">
      <formula>AND(Q67&lt;&gt;"",OR(Q67&lt;=0,Q67="-"))</formula>
    </cfRule>
  </conditionalFormatting>
  <conditionalFormatting sqref="Q71:R71">
    <cfRule type="expression" dxfId="235" priority="207" stopIfTrue="1">
      <formula>AND(Q71&lt;&gt;"",OR(Q71&lt;=0,Q71="-"))</formula>
    </cfRule>
  </conditionalFormatting>
  <conditionalFormatting sqref="Q75:R75">
    <cfRule type="expression" dxfId="234" priority="206" stopIfTrue="1">
      <formula>AND(Q75&lt;&gt;"",OR(Q75&lt;=0,Q75="-"))</formula>
    </cfRule>
  </conditionalFormatting>
  <conditionalFormatting sqref="Q79:R79">
    <cfRule type="expression" dxfId="233" priority="205" stopIfTrue="1">
      <formula>AND(Q79&lt;&gt;"",OR(Q79&lt;=0,Q79="-"))</formula>
    </cfRule>
  </conditionalFormatting>
  <conditionalFormatting sqref="Q83:R83">
    <cfRule type="expression" dxfId="232" priority="204" stopIfTrue="1">
      <formula>AND(Q83&lt;&gt;"",OR(Q83&lt;=0,Q83="-"))</formula>
    </cfRule>
  </conditionalFormatting>
  <conditionalFormatting sqref="Q87:R87">
    <cfRule type="expression" dxfId="231" priority="203" stopIfTrue="1">
      <formula>AND(Q87&lt;&gt;"",OR(Q87&lt;=0,Q87="-"))</formula>
    </cfRule>
  </conditionalFormatting>
  <conditionalFormatting sqref="Q91:R91">
    <cfRule type="expression" dxfId="230" priority="202" stopIfTrue="1">
      <formula>AND(Q91&lt;&gt;"",OR(Q91&lt;=0,Q91="-"))</formula>
    </cfRule>
  </conditionalFormatting>
  <conditionalFormatting sqref="Q105:R105">
    <cfRule type="expression" dxfId="229" priority="201" stopIfTrue="1">
      <formula>AND(Q105&lt;&gt;"",OR(Q105&lt;=0,Q105="-"))</formula>
    </cfRule>
  </conditionalFormatting>
  <conditionalFormatting sqref="Q109:R109">
    <cfRule type="expression" dxfId="228" priority="200" stopIfTrue="1">
      <formula>AND(Q109&lt;&gt;"",OR(Q109&lt;=0,Q109="-"))</formula>
    </cfRule>
  </conditionalFormatting>
  <conditionalFormatting sqref="Q145:R145">
    <cfRule type="expression" dxfId="227" priority="188" stopIfTrue="1">
      <formula>AND(Q145&lt;&gt;"",OR(Q145&lt;=0,Q145="-"))</formula>
    </cfRule>
  </conditionalFormatting>
  <conditionalFormatting sqref="Q112:R112">
    <cfRule type="expression" dxfId="226" priority="199" stopIfTrue="1">
      <formula>AND(Q112&lt;&gt;"",OR(Q112&lt;=0,Q112="-"))</formula>
    </cfRule>
  </conditionalFormatting>
  <conditionalFormatting sqref="Q115:R115">
    <cfRule type="expression" dxfId="225" priority="198" stopIfTrue="1">
      <formula>AND(Q115&lt;&gt;"",OR(Q115&lt;=0,Q115="-"))</formula>
    </cfRule>
  </conditionalFormatting>
  <conditionalFormatting sqref="Q118:R118">
    <cfRule type="expression" dxfId="224" priority="197" stopIfTrue="1">
      <formula>AND(Q118&lt;&gt;"",OR(Q118&lt;=0,Q118="-"))</formula>
    </cfRule>
  </conditionalFormatting>
  <conditionalFormatting sqref="Q122:R122">
    <cfRule type="expression" dxfId="223" priority="196" stopIfTrue="1">
      <formula>AND(Q122&lt;&gt;"",OR(Q122&lt;=0,Q122="-"))</formula>
    </cfRule>
  </conditionalFormatting>
  <conditionalFormatting sqref="Q126:R126">
    <cfRule type="expression" dxfId="222" priority="195" stopIfTrue="1">
      <formula>AND(Q126&lt;&gt;"",OR(Q126&lt;=0,Q126="-"))</formula>
    </cfRule>
  </conditionalFormatting>
  <conditionalFormatting sqref="Q129:R129">
    <cfRule type="expression" dxfId="221" priority="194" stopIfTrue="1">
      <formula>AND(Q129&lt;&gt;"",OR(Q129&lt;=0,Q129="-"))</formula>
    </cfRule>
  </conditionalFormatting>
  <conditionalFormatting sqref="Q132:R132">
    <cfRule type="expression" dxfId="220" priority="193" stopIfTrue="1">
      <formula>AND(Q132&lt;&gt;"",OR(Q132&lt;=0,Q132="-"))</formula>
    </cfRule>
  </conditionalFormatting>
  <conditionalFormatting sqref="Q135:R135">
    <cfRule type="expression" dxfId="219" priority="192" stopIfTrue="1">
      <formula>AND(Q135&lt;&gt;"",OR(Q135&lt;=0,Q135="-"))</formula>
    </cfRule>
  </conditionalFormatting>
  <conditionalFormatting sqref="Q149:R149">
    <cfRule type="expression" dxfId="218" priority="189" stopIfTrue="1">
      <formula>AND(Q149&lt;&gt;"",OR(Q149&lt;=0,Q149="-"))</formula>
    </cfRule>
  </conditionalFormatting>
  <conditionalFormatting sqref="Q54:R54">
    <cfRule type="expression" dxfId="217" priority="191" stopIfTrue="1">
      <formula>AND(Q54&lt;&gt;"",OR(Q54&lt;=0,Q54="-"))</formula>
    </cfRule>
  </conditionalFormatting>
  <conditionalFormatting sqref="Q141:R141">
    <cfRule type="expression" dxfId="216" priority="190" stopIfTrue="1">
      <formula>AND(Q141&lt;&gt;"",OR(Q141&lt;=0,Q141="-"))</formula>
    </cfRule>
  </conditionalFormatting>
  <conditionalFormatting sqref="Q181:R181">
    <cfRule type="expression" dxfId="215" priority="180" stopIfTrue="1">
      <formula>AND(Q181&lt;&gt;"",OR(Q181&lt;=0,Q181="-"))</formula>
    </cfRule>
  </conditionalFormatting>
  <conditionalFormatting sqref="Q153:R153">
    <cfRule type="expression" dxfId="214" priority="187" stopIfTrue="1">
      <formula>AND(Q153&lt;&gt;"",OR(Q153&lt;=0,Q153="-"))</formula>
    </cfRule>
  </conditionalFormatting>
  <conditionalFormatting sqref="Q157:R157">
    <cfRule type="expression" dxfId="213" priority="186" stopIfTrue="1">
      <formula>AND(Q157&lt;&gt;"",OR(Q157&lt;=0,Q157="-"))</formula>
    </cfRule>
  </conditionalFormatting>
  <conditionalFormatting sqref="Q161:R161">
    <cfRule type="expression" dxfId="212" priority="185" stopIfTrue="1">
      <formula>AND(Q161&lt;&gt;"",OR(Q161&lt;=0,Q161="-"))</formula>
    </cfRule>
  </conditionalFormatting>
  <conditionalFormatting sqref="Q165:R165">
    <cfRule type="expression" dxfId="211" priority="184" stopIfTrue="1">
      <formula>AND(Q165&lt;&gt;"",OR(Q165&lt;=0,Q165="-"))</formula>
    </cfRule>
  </conditionalFormatting>
  <conditionalFormatting sqref="Q169:R169">
    <cfRule type="expression" dxfId="210" priority="183" stopIfTrue="1">
      <formula>AND(Q169&lt;&gt;"",OR(Q169&lt;=0,Q169="-"))</formula>
    </cfRule>
  </conditionalFormatting>
  <conditionalFormatting sqref="Q173:R173">
    <cfRule type="expression" dxfId="209" priority="182" stopIfTrue="1">
      <formula>AND(Q173&lt;&gt;"",OR(Q173&lt;=0,Q173="-"))</formula>
    </cfRule>
  </conditionalFormatting>
  <conditionalFormatting sqref="Q177:R177">
    <cfRule type="expression" dxfId="208" priority="181" stopIfTrue="1">
      <formula>AND(Q177&lt;&gt;"",OR(Q177&lt;=0,Q177="-"))</formula>
    </cfRule>
  </conditionalFormatting>
  <conditionalFormatting sqref="Q185:R185">
    <cfRule type="expression" dxfId="207" priority="179" stopIfTrue="1">
      <formula>AND(Q185&lt;&gt;"",OR(Q185&lt;=0,Q185="-"))</formula>
    </cfRule>
  </conditionalFormatting>
  <conditionalFormatting sqref="Q204:R204">
    <cfRule type="expression" dxfId="206" priority="178" stopIfTrue="1">
      <formula>AND(Q204&lt;&gt;"",OR(Q204&lt;=0,Q204="-"))</formula>
    </cfRule>
  </conditionalFormatting>
  <conditionalFormatting sqref="Q212:R212">
    <cfRule type="expression" dxfId="205" priority="177" stopIfTrue="1">
      <formula>AND(Q212&lt;&gt;"",OR(Q212&lt;=0,Q212="-"))</formula>
    </cfRule>
  </conditionalFormatting>
  <conditionalFormatting sqref="Q338:R338">
    <cfRule type="expression" dxfId="204" priority="150" stopIfTrue="1">
      <formula>AND(Q338&lt;&gt;"",OR(Q338&lt;=0,Q338="-"))</formula>
    </cfRule>
  </conditionalFormatting>
  <conditionalFormatting sqref="Q216:R216">
    <cfRule type="expression" dxfId="203" priority="176" stopIfTrue="1">
      <formula>AND(Q216&lt;&gt;"",OR(Q216&lt;=0,Q216="-"))</formula>
    </cfRule>
  </conditionalFormatting>
  <conditionalFormatting sqref="Q219:R219">
    <cfRule type="expression" dxfId="202" priority="175" stopIfTrue="1">
      <formula>AND(Q219&lt;&gt;"",OR(Q219&lt;=0,Q219="-"))</formula>
    </cfRule>
  </conditionalFormatting>
  <conditionalFormatting sqref="Q222:R222">
    <cfRule type="expression" dxfId="201" priority="174" stopIfTrue="1">
      <formula>AND(Q222&lt;&gt;"",OR(Q222&lt;=0,Q222="-"))</formula>
    </cfRule>
  </conditionalFormatting>
  <conditionalFormatting sqref="Q289:R289">
    <cfRule type="expression" dxfId="200" priority="159" stopIfTrue="1">
      <formula>AND(Q289&lt;&gt;"",OR(Q289&lt;=0,Q289="-"))</formula>
    </cfRule>
  </conditionalFormatting>
  <conditionalFormatting sqref="Q319:R319">
    <cfRule type="expression" dxfId="199" priority="154" stopIfTrue="1">
      <formula>AND(Q319&lt;&gt;"",OR(Q319&lt;=0,Q319="-"))</formula>
    </cfRule>
  </conditionalFormatting>
  <conditionalFormatting sqref="Q226:R226">
    <cfRule type="expression" dxfId="198" priority="173" stopIfTrue="1">
      <formula>AND(Q226&lt;&gt;"",OR(Q226&lt;=0,Q226="-"))</formula>
    </cfRule>
  </conditionalFormatting>
  <conditionalFormatting sqref="Q231:R231">
    <cfRule type="expression" dxfId="197" priority="172" stopIfTrue="1">
      <formula>AND(Q231&lt;&gt;"",OR(Q231&lt;=0,Q231="-"))</formula>
    </cfRule>
  </conditionalFormatting>
  <conditionalFormatting sqref="Q234:R234">
    <cfRule type="expression" dxfId="196" priority="171" stopIfTrue="1">
      <formula>AND(Q234&lt;&gt;"",OR(Q234&lt;=0,Q234="-"))</formula>
    </cfRule>
  </conditionalFormatting>
  <conditionalFormatting sqref="Q238:R238">
    <cfRule type="expression" dxfId="195" priority="170" stopIfTrue="1">
      <formula>AND(Q238&lt;&gt;"",OR(Q238&lt;=0,Q238="-"))</formula>
    </cfRule>
  </conditionalFormatting>
  <conditionalFormatting sqref="Q242:R242">
    <cfRule type="expression" dxfId="194" priority="169" stopIfTrue="1">
      <formula>AND(Q242&lt;&gt;"",OR(Q242&lt;=0,Q242="-"))</formula>
    </cfRule>
  </conditionalFormatting>
  <conditionalFormatting sqref="Q245:R245">
    <cfRule type="expression" dxfId="193" priority="168" stopIfTrue="1">
      <formula>AND(Q245&lt;&gt;"",OR(Q245&lt;=0,Q245="-"))</formula>
    </cfRule>
  </conditionalFormatting>
  <conditionalFormatting sqref="Q249:R249">
    <cfRule type="expression" dxfId="192" priority="167" stopIfTrue="1">
      <formula>AND(Q249&lt;&gt;"",OR(Q249&lt;=0,Q249="-"))</formula>
    </cfRule>
  </conditionalFormatting>
  <conditionalFormatting sqref="Q253:R253">
    <cfRule type="expression" dxfId="191" priority="166" stopIfTrue="1">
      <formula>AND(Q253&lt;&gt;"",OR(Q253&lt;=0,Q253="-"))</formula>
    </cfRule>
  </conditionalFormatting>
  <conditionalFormatting sqref="Q260:R260">
    <cfRule type="expression" dxfId="190" priority="165" stopIfTrue="1">
      <formula>AND(Q260&lt;&gt;"",OR(Q260&lt;=0,Q260="-"))</formula>
    </cfRule>
  </conditionalFormatting>
  <conditionalFormatting sqref="Q263:R263">
    <cfRule type="expression" dxfId="189" priority="164" stopIfTrue="1">
      <formula>AND(Q263&lt;&gt;"",OR(Q263&lt;=0,Q263="-"))</formula>
    </cfRule>
  </conditionalFormatting>
  <conditionalFormatting sqref="Q271:R271">
    <cfRule type="expression" dxfId="188" priority="163" stopIfTrue="1">
      <formula>AND(Q271&lt;&gt;"",OR(Q271&lt;=0,Q271="-"))</formula>
    </cfRule>
  </conditionalFormatting>
  <conditionalFormatting sqref="Q278:R278">
    <cfRule type="expression" dxfId="187" priority="162" stopIfTrue="1">
      <formula>AND(Q278&lt;&gt;"",OR(Q278&lt;=0,Q278="-"))</formula>
    </cfRule>
  </conditionalFormatting>
  <conditionalFormatting sqref="Q281:R281">
    <cfRule type="expression" dxfId="186" priority="161" stopIfTrue="1">
      <formula>AND(Q281&lt;&gt;"",OR(Q281&lt;=0,Q281="-"))</formula>
    </cfRule>
  </conditionalFormatting>
  <conditionalFormatting sqref="Q285:R285">
    <cfRule type="expression" dxfId="185" priority="160" stopIfTrue="1">
      <formula>AND(Q285&lt;&gt;"",OR(Q285&lt;=0,Q285="-"))</formula>
    </cfRule>
  </conditionalFormatting>
  <conditionalFormatting sqref="Q335:R335">
    <cfRule type="expression" dxfId="184" priority="151" stopIfTrue="1">
      <formula>AND(Q335&lt;&gt;"",OR(Q335&lt;=0,Q335="-"))</formula>
    </cfRule>
  </conditionalFormatting>
  <conditionalFormatting sqref="Q383:R383">
    <cfRule type="expression" dxfId="183" priority="139" stopIfTrue="1">
      <formula>AND(Q383&lt;&gt;"",OR(Q383&lt;=0,Q383="-"))</formula>
    </cfRule>
  </conditionalFormatting>
  <conditionalFormatting sqref="Q296:R296">
    <cfRule type="expression" dxfId="182" priority="158" stopIfTrue="1">
      <formula>AND(Q296&lt;&gt;"",OR(Q296&lt;=0,Q296="-"))</formula>
    </cfRule>
  </conditionalFormatting>
  <conditionalFormatting sqref="Q300:R300">
    <cfRule type="expression" dxfId="181" priority="157" stopIfTrue="1">
      <formula>AND(Q300&lt;&gt;"",OR(Q300&lt;=0,Q300="-"))</formula>
    </cfRule>
  </conditionalFormatting>
  <conditionalFormatting sqref="Q304:R304">
    <cfRule type="expression" dxfId="180" priority="156" stopIfTrue="1">
      <formula>AND(Q304&lt;&gt;"",OR(Q304&lt;=0,Q304="-"))</formula>
    </cfRule>
  </conditionalFormatting>
  <conditionalFormatting sqref="Q308:R308">
    <cfRule type="expression" dxfId="179" priority="155" stopIfTrue="1">
      <formula>AND(Q308&lt;&gt;"",OR(Q308&lt;=0,Q308="-"))</formula>
    </cfRule>
  </conditionalFormatting>
  <conditionalFormatting sqref="Q327:R327">
    <cfRule type="expression" dxfId="178" priority="153" stopIfTrue="1">
      <formula>AND(Q327&lt;&gt;"",OR(Q327&lt;=0,Q327="-"))</formula>
    </cfRule>
  </conditionalFormatting>
  <conditionalFormatting sqref="Q331:R331">
    <cfRule type="expression" dxfId="177" priority="152" stopIfTrue="1">
      <formula>AND(Q331&lt;&gt;"",OR(Q331&lt;=0,Q331="-"))</formula>
    </cfRule>
  </conditionalFormatting>
  <conditionalFormatting sqref="Q343:R343">
    <cfRule type="expression" dxfId="176" priority="149" stopIfTrue="1">
      <formula>AND(Q343&lt;&gt;"",OR(Q343&lt;=0,Q343="-"))</formula>
    </cfRule>
  </conditionalFormatting>
  <conditionalFormatting sqref="Q347:R347">
    <cfRule type="expression" dxfId="175" priority="148" stopIfTrue="1">
      <formula>AND(Q347&lt;&gt;"",OR(Q347&lt;=0,Q347="-"))</formula>
    </cfRule>
  </conditionalFormatting>
  <conditionalFormatting sqref="Q351:R351">
    <cfRule type="expression" dxfId="174" priority="147" stopIfTrue="1">
      <formula>AND(Q351&lt;&gt;"",OR(Q351&lt;=0,Q351="-"))</formula>
    </cfRule>
  </conditionalFormatting>
  <conditionalFormatting sqref="Q354:R354">
    <cfRule type="expression" dxfId="173" priority="146" stopIfTrue="1">
      <formula>AND(Q354&lt;&gt;"",OR(Q354&lt;=0,Q354="-"))</formula>
    </cfRule>
  </conditionalFormatting>
  <conditionalFormatting sqref="Q358:R358">
    <cfRule type="expression" dxfId="172" priority="145" stopIfTrue="1">
      <formula>AND(Q358&lt;&gt;"",OR(Q358&lt;=0,Q358="-"))</formula>
    </cfRule>
  </conditionalFormatting>
  <conditionalFormatting sqref="Q362:R362">
    <cfRule type="expression" dxfId="171" priority="144" stopIfTrue="1">
      <formula>AND(Q362&lt;&gt;"",OR(Q362&lt;=0,Q362="-"))</formula>
    </cfRule>
  </conditionalFormatting>
  <conditionalFormatting sqref="Q365:R365">
    <cfRule type="expression" dxfId="170" priority="143" stopIfTrue="1">
      <formula>AND(Q365&lt;&gt;"",OR(Q365&lt;=0,Q365="-"))</formula>
    </cfRule>
  </conditionalFormatting>
  <conditionalFormatting sqref="Q369:R369">
    <cfRule type="expression" dxfId="169" priority="142" stopIfTrue="1">
      <formula>AND(Q369&lt;&gt;"",OR(Q369&lt;=0,Q369="-"))</formula>
    </cfRule>
  </conditionalFormatting>
  <conditionalFormatting sqref="Q373:R373">
    <cfRule type="expression" dxfId="168" priority="141" stopIfTrue="1">
      <formula>AND(Q373&lt;&gt;"",OR(Q373&lt;=0,Q373="-"))</formula>
    </cfRule>
  </conditionalFormatting>
  <conditionalFormatting sqref="Q376:R376">
    <cfRule type="expression" dxfId="167" priority="140" stopIfTrue="1">
      <formula>AND(Q376&lt;&gt;"",OR(Q376&lt;=0,Q376="-"))</formula>
    </cfRule>
  </conditionalFormatting>
  <conditionalFormatting sqref="Q12:R12">
    <cfRule type="expression" dxfId="166" priority="138" stopIfTrue="1">
      <formula>AND(Q12&lt;&gt;"",OR(Q12&lt;=0,Q12="-"))</formula>
    </cfRule>
  </conditionalFormatting>
  <conditionalFormatting sqref="Q208:R208">
    <cfRule type="expression" dxfId="165" priority="137" stopIfTrue="1">
      <formula>AND(Q208&lt;&gt;"",OR(Q208&lt;=0,Q208="-"))</formula>
    </cfRule>
  </conditionalFormatting>
  <conditionalFormatting sqref="Q256:R256">
    <cfRule type="expression" dxfId="164" priority="136" stopIfTrue="1">
      <formula>AND(Q256&lt;&gt;"",OR(Q256&lt;=0,Q256="-"))</formula>
    </cfRule>
  </conditionalFormatting>
  <conditionalFormatting sqref="Q315:R315">
    <cfRule type="expression" dxfId="163" priority="135" stopIfTrue="1">
      <formula>AND(Q315&lt;&gt;"",OR(Q315&lt;=0,Q315="-"))</formula>
    </cfRule>
  </conditionalFormatting>
  <conditionalFormatting sqref="Q379:R379">
    <cfRule type="expression" dxfId="162" priority="134" stopIfTrue="1">
      <formula>AND(Q379&lt;&gt;"",OR(Q379&lt;=0,Q379="-"))</formula>
    </cfRule>
  </conditionalFormatting>
  <conditionalFormatting sqref="Q323:R323">
    <cfRule type="expression" dxfId="161" priority="133" stopIfTrue="1">
      <formula>AND(Q323&lt;&gt;"",OR(Q323&lt;=0,Q323="-"))</formula>
    </cfRule>
  </conditionalFormatting>
  <conditionalFormatting sqref="Q311:R311">
    <cfRule type="expression" dxfId="160" priority="132" stopIfTrue="1">
      <formula>AND(Q311&lt;&gt;"",OR(Q311&lt;=0,Q311="-"))</formula>
    </cfRule>
  </conditionalFormatting>
  <conditionalFormatting sqref="Q267:R267">
    <cfRule type="expression" dxfId="159" priority="131" stopIfTrue="1">
      <formula>AND(Q267&lt;&gt;"",OR(Q267&lt;=0,Q267="-"))</formula>
    </cfRule>
  </conditionalFormatting>
  <conditionalFormatting sqref="Q20:R20">
    <cfRule type="expression" dxfId="158" priority="130" stopIfTrue="1">
      <formula>AND(Q20&lt;&gt;"",OR(Q20&lt;=0,Q20="-"))</formula>
    </cfRule>
  </conditionalFormatting>
  <conditionalFormatting sqref="Q24:R24">
    <cfRule type="expression" dxfId="157" priority="129" stopIfTrue="1">
      <formula>AND(Q24&lt;&gt;"",OR(Q24&lt;=0,Q24="-"))</formula>
    </cfRule>
  </conditionalFormatting>
  <conditionalFormatting sqref="Q29:R29">
    <cfRule type="expression" dxfId="156" priority="128" stopIfTrue="1">
      <formula>AND(Q29&lt;&gt;"",OR(Q29&lt;=0,Q29="-"))</formula>
    </cfRule>
  </conditionalFormatting>
  <conditionalFormatting sqref="Q13:R13 Q15:R15 P14:R14">
    <cfRule type="expression" dxfId="155" priority="127" stopIfTrue="1">
      <formula>AND(P13&lt;&gt;"",OR(P13&lt;=0,P13="-"))</formula>
    </cfRule>
  </conditionalFormatting>
  <conditionalFormatting sqref="Q17:R17 Q19:R19 P18:R18">
    <cfRule type="expression" dxfId="154" priority="126" stopIfTrue="1">
      <formula>AND(P17&lt;&gt;"",OR(P17&lt;=0,P17="-"))</formula>
    </cfRule>
  </conditionalFormatting>
  <conditionalFormatting sqref="Q21:R21 Q23:R23 P22:R22">
    <cfRule type="expression" dxfId="153" priority="125" stopIfTrue="1">
      <formula>AND(P21&lt;&gt;"",OR(P21&lt;=0,P21="-"))</formula>
    </cfRule>
  </conditionalFormatting>
  <conditionalFormatting sqref="Q43:R43 Q45:R45 P44:R44">
    <cfRule type="expression" dxfId="152" priority="124" stopIfTrue="1">
      <formula>AND(P43&lt;&gt;"",OR(P43&lt;=0,P43="-"))</formula>
    </cfRule>
  </conditionalFormatting>
  <conditionalFormatting sqref="Q47:R47 Q49:R49 P48:R48">
    <cfRule type="expression" dxfId="151" priority="123" stopIfTrue="1">
      <formula>AND(P47&lt;&gt;"",OR(P47&lt;=0,P47="-"))</formula>
    </cfRule>
  </conditionalFormatting>
  <conditionalFormatting sqref="Q51:R51 Q53:R53 P52:R52">
    <cfRule type="expression" dxfId="150" priority="122" stopIfTrue="1">
      <formula>AND(P51&lt;&gt;"",OR(P51&lt;=0,P51="-"))</formula>
    </cfRule>
  </conditionalFormatting>
  <conditionalFormatting sqref="Q55:R55 Q57:R57 P56:R56">
    <cfRule type="expression" dxfId="149" priority="121" stopIfTrue="1">
      <formula>AND(P55&lt;&gt;"",OR(P55&lt;=0,P55="-"))</formula>
    </cfRule>
  </conditionalFormatting>
  <conditionalFormatting sqref="Q68:R68 Q70:R70 P69:R69">
    <cfRule type="expression" dxfId="148" priority="120" stopIfTrue="1">
      <formula>AND(P68&lt;&gt;"",OR(P68&lt;=0,P68="-"))</formula>
    </cfRule>
  </conditionalFormatting>
  <conditionalFormatting sqref="Q72:R72 Q74:R74 P73:R73">
    <cfRule type="expression" dxfId="147" priority="119" stopIfTrue="1">
      <formula>AND(P72&lt;&gt;"",OR(P72&lt;=0,P72="-"))</formula>
    </cfRule>
  </conditionalFormatting>
  <conditionalFormatting sqref="Q76:R76 Q78:R78 P77:R77">
    <cfRule type="expression" dxfId="146" priority="118" stopIfTrue="1">
      <formula>AND(P76&lt;&gt;"",OR(P76&lt;=0,P76="-"))</formula>
    </cfRule>
  </conditionalFormatting>
  <conditionalFormatting sqref="Q80:R80 Q82:R82 P81:R81">
    <cfRule type="expression" dxfId="145" priority="117" stopIfTrue="1">
      <formula>AND(P80&lt;&gt;"",OR(P80&lt;=0,P80="-"))</formula>
    </cfRule>
  </conditionalFormatting>
  <conditionalFormatting sqref="Q84:R84 Q86:R86 P85:R85">
    <cfRule type="expression" dxfId="144" priority="116" stopIfTrue="1">
      <formula>AND(P84&lt;&gt;"",OR(P84&lt;=0,P84="-"))</formula>
    </cfRule>
  </conditionalFormatting>
  <conditionalFormatting sqref="Q88:R88 Q90:R90 P89:R89">
    <cfRule type="expression" dxfId="143" priority="115" stopIfTrue="1">
      <formula>AND(P88&lt;&gt;"",OR(P88&lt;=0,P88="-"))</formula>
    </cfRule>
  </conditionalFormatting>
  <conditionalFormatting sqref="Q92:R92 Q94:R94 P93:R93">
    <cfRule type="expression" dxfId="142" priority="114" stopIfTrue="1">
      <formula>AND(P92&lt;&gt;"",OR(P92&lt;=0,P92="-"))</formula>
    </cfRule>
  </conditionalFormatting>
  <conditionalFormatting sqref="Q96:R96 Q98:R98 P97:R97">
    <cfRule type="expression" dxfId="141" priority="113" stopIfTrue="1">
      <formula>AND(P96&lt;&gt;"",OR(P96&lt;=0,P96="-"))</formula>
    </cfRule>
  </conditionalFormatting>
  <conditionalFormatting sqref="Q100:R100 Q102:R102 P101:R101">
    <cfRule type="expression" dxfId="140" priority="112" stopIfTrue="1">
      <formula>AND(P100&lt;&gt;"",OR(P100&lt;=0,P100="-"))</formula>
    </cfRule>
  </conditionalFormatting>
  <conditionalFormatting sqref="Q106:R106 Q108:R108 P107:R107">
    <cfRule type="expression" dxfId="139" priority="111" stopIfTrue="1">
      <formula>AND(P106&lt;&gt;"",OR(P106&lt;=0,P106="-"))</formula>
    </cfRule>
  </conditionalFormatting>
  <conditionalFormatting sqref="Q119:R119 Q121:R121 P120:R120">
    <cfRule type="expression" dxfId="138" priority="110" stopIfTrue="1">
      <formula>AND(P119&lt;&gt;"",OR(P119&lt;=0,P119="-"))</formula>
    </cfRule>
  </conditionalFormatting>
  <conditionalFormatting sqref="Q123:R123 Q125:R125 P124:R124">
    <cfRule type="expression" dxfId="137" priority="109" stopIfTrue="1">
      <formula>AND(P123&lt;&gt;"",OR(P123&lt;=0,P123="-"))</formula>
    </cfRule>
  </conditionalFormatting>
  <conditionalFormatting sqref="Q136:R136 Q138:R138 P137:R137">
    <cfRule type="expression" dxfId="136" priority="108" stopIfTrue="1">
      <formula>AND(P136&lt;&gt;"",OR(P136&lt;=0,P136="-"))</formula>
    </cfRule>
  </conditionalFormatting>
  <conditionalFormatting sqref="Q142:R142 Q144:R144 P143:R143">
    <cfRule type="expression" dxfId="135" priority="107" stopIfTrue="1">
      <formula>AND(P142&lt;&gt;"",OR(P142&lt;=0,P142="-"))</formula>
    </cfRule>
  </conditionalFormatting>
  <conditionalFormatting sqref="Q146:R146 Q148:R148 P147:R147">
    <cfRule type="expression" dxfId="134" priority="106" stopIfTrue="1">
      <formula>AND(P146&lt;&gt;"",OR(P146&lt;=0,P146="-"))</formula>
    </cfRule>
  </conditionalFormatting>
  <conditionalFormatting sqref="Q150:R150 Q152:R152 P151:R151">
    <cfRule type="expression" dxfId="133" priority="105" stopIfTrue="1">
      <formula>AND(P150&lt;&gt;"",OR(P150&lt;=0,P150="-"))</formula>
    </cfRule>
  </conditionalFormatting>
  <conditionalFormatting sqref="Q154:R154 Q156:R156 P155:R155">
    <cfRule type="expression" dxfId="132" priority="104" stopIfTrue="1">
      <formula>AND(P154&lt;&gt;"",OR(P154&lt;=0,P154="-"))</formula>
    </cfRule>
  </conditionalFormatting>
  <conditionalFormatting sqref="Q158:R158 Q160:R160 P159:R159">
    <cfRule type="expression" dxfId="131" priority="103" stopIfTrue="1">
      <formula>AND(P158&lt;&gt;"",OR(P158&lt;=0,P158="-"))</formula>
    </cfRule>
  </conditionalFormatting>
  <conditionalFormatting sqref="Q162:R162 Q164:R164 P163:R163">
    <cfRule type="expression" dxfId="130" priority="102" stopIfTrue="1">
      <formula>AND(P162&lt;&gt;"",OR(P162&lt;=0,P162="-"))</formula>
    </cfRule>
  </conditionalFormatting>
  <conditionalFormatting sqref="Q166:R166 Q168:R168 P167:R167">
    <cfRule type="expression" dxfId="129" priority="101" stopIfTrue="1">
      <formula>AND(P166&lt;&gt;"",OR(P166&lt;=0,P166="-"))</formula>
    </cfRule>
  </conditionalFormatting>
  <conditionalFormatting sqref="Q170:R170 Q172:R172 P171:R171">
    <cfRule type="expression" dxfId="128" priority="100" stopIfTrue="1">
      <formula>AND(P170&lt;&gt;"",OR(P170&lt;=0,P170="-"))</formula>
    </cfRule>
  </conditionalFormatting>
  <conditionalFormatting sqref="Q174:R174 Q176:R176 P175:R175">
    <cfRule type="expression" dxfId="127" priority="99" stopIfTrue="1">
      <formula>AND(P174&lt;&gt;"",OR(P174&lt;=0,P174="-"))</formula>
    </cfRule>
  </conditionalFormatting>
  <conditionalFormatting sqref="Q178:R178 Q180:R180 P179:R179">
    <cfRule type="expression" dxfId="126" priority="98" stopIfTrue="1">
      <formula>AND(P178&lt;&gt;"",OR(P178&lt;=0,P178="-"))</formula>
    </cfRule>
  </conditionalFormatting>
  <conditionalFormatting sqref="Q182:R182 Q184:R184 P183:R183">
    <cfRule type="expression" dxfId="125" priority="97" stopIfTrue="1">
      <formula>AND(P182&lt;&gt;"",OR(P182&lt;=0,P182="-"))</formula>
    </cfRule>
  </conditionalFormatting>
  <conditionalFormatting sqref="Q189:R189 Q191:R191 P190:R190">
    <cfRule type="expression" dxfId="124" priority="96" stopIfTrue="1">
      <formula>AND(P189&lt;&gt;"",OR(P189&lt;=0,P189="-"))</formula>
    </cfRule>
  </conditionalFormatting>
  <conditionalFormatting sqref="Q201:R201 Q203:R203 P202:R202">
    <cfRule type="expression" dxfId="123" priority="95" stopIfTrue="1">
      <formula>AND(P201&lt;&gt;"",OR(P201&lt;=0,P201="-"))</formula>
    </cfRule>
  </conditionalFormatting>
  <conditionalFormatting sqref="Q205:R205 Q207:R207 P206:R206">
    <cfRule type="expression" dxfId="122" priority="94" stopIfTrue="1">
      <formula>AND(P205&lt;&gt;"",OR(P205&lt;=0,P205="-"))</formula>
    </cfRule>
  </conditionalFormatting>
  <conditionalFormatting sqref="Q209:R209 Q211:R211 P210:R210">
    <cfRule type="expression" dxfId="121" priority="93" stopIfTrue="1">
      <formula>AND(P209&lt;&gt;"",OR(P209&lt;=0,P209="-"))</formula>
    </cfRule>
  </conditionalFormatting>
  <conditionalFormatting sqref="Q213:R213 Q215:R215 P214:R214">
    <cfRule type="expression" dxfId="120" priority="92" stopIfTrue="1">
      <formula>AND(P213&lt;&gt;"",OR(P213&lt;=0,P213="-"))</formula>
    </cfRule>
  </conditionalFormatting>
  <conditionalFormatting sqref="Q223:R223 Q225:R225 P224:R224">
    <cfRule type="expression" dxfId="119" priority="91" stopIfTrue="1">
      <formula>AND(P223&lt;&gt;"",OR(P223&lt;=0,P223="-"))</formula>
    </cfRule>
  </conditionalFormatting>
  <conditionalFormatting sqref="Q235:R235 Q237:R237 P236:R236">
    <cfRule type="expression" dxfId="118" priority="90" stopIfTrue="1">
      <formula>AND(P235&lt;&gt;"",OR(P235&lt;=0,P235="-"))</formula>
    </cfRule>
  </conditionalFormatting>
  <conditionalFormatting sqref="Q239:R239 Q241:R241 P240:R240">
    <cfRule type="expression" dxfId="117" priority="89" stopIfTrue="1">
      <formula>AND(P239&lt;&gt;"",OR(P239&lt;=0,P239="-"))</formula>
    </cfRule>
  </conditionalFormatting>
  <conditionalFormatting sqref="Q246:R246 Q248:R248 P247:R247">
    <cfRule type="expression" dxfId="116" priority="88" stopIfTrue="1">
      <formula>AND(P246&lt;&gt;"",OR(P246&lt;=0,P246="-"))</formula>
    </cfRule>
  </conditionalFormatting>
  <conditionalFormatting sqref="Q250:R250 Q252:R252 P251:R251">
    <cfRule type="expression" dxfId="115" priority="87" stopIfTrue="1">
      <formula>AND(P250&lt;&gt;"",OR(P250&lt;=0,P250="-"))</formula>
    </cfRule>
  </conditionalFormatting>
  <conditionalFormatting sqref="Q257:R257 Q259:R259 P258:R258">
    <cfRule type="expression" dxfId="114" priority="86" stopIfTrue="1">
      <formula>AND(P257&lt;&gt;"",OR(P257&lt;=0,P257="-"))</formula>
    </cfRule>
  </conditionalFormatting>
  <conditionalFormatting sqref="Q264:R264 Q266:R266 P265:R265">
    <cfRule type="expression" dxfId="113" priority="85" stopIfTrue="1">
      <formula>AND(P264&lt;&gt;"",OR(P264&lt;=0,P264="-"))</formula>
    </cfRule>
  </conditionalFormatting>
  <conditionalFormatting sqref="Q268:R268 Q270:R270 P269:R269">
    <cfRule type="expression" dxfId="112" priority="84" stopIfTrue="1">
      <formula>AND(P268&lt;&gt;"",OR(P268&lt;=0,P268="-"))</formula>
    </cfRule>
  </conditionalFormatting>
  <conditionalFormatting sqref="Q272:R272 Q274:R274 P273:R273">
    <cfRule type="expression" dxfId="111" priority="83" stopIfTrue="1">
      <formula>AND(P272&lt;&gt;"",OR(P272&lt;=0,P272="-"))</formula>
    </cfRule>
  </conditionalFormatting>
  <conditionalFormatting sqref="Q282:R282 Q284:R284 P283:R283">
    <cfRule type="expression" dxfId="110" priority="82" stopIfTrue="1">
      <formula>AND(P282&lt;&gt;"",OR(P282&lt;=0,P282="-"))</formula>
    </cfRule>
  </conditionalFormatting>
  <conditionalFormatting sqref="Q286:R286 Q288:R288 P287:R287">
    <cfRule type="expression" dxfId="109" priority="81" stopIfTrue="1">
      <formula>AND(P286&lt;&gt;"",OR(P286&lt;=0,P286="-"))</formula>
    </cfRule>
  </conditionalFormatting>
  <conditionalFormatting sqref="Q293:R293 Q295:R295 P294:R294">
    <cfRule type="expression" dxfId="108" priority="80" stopIfTrue="1">
      <formula>AND(P293&lt;&gt;"",OR(P293&lt;=0,P293="-"))</formula>
    </cfRule>
  </conditionalFormatting>
  <conditionalFormatting sqref="Q297:R297 Q299:R299 P298:R298">
    <cfRule type="expression" dxfId="107" priority="79" stopIfTrue="1">
      <formula>AND(P297&lt;&gt;"",OR(P297&lt;=0,P297="-"))</formula>
    </cfRule>
  </conditionalFormatting>
  <conditionalFormatting sqref="Q301:R301 Q303:R303 P302:R302">
    <cfRule type="expression" dxfId="106" priority="78" stopIfTrue="1">
      <formula>AND(P301&lt;&gt;"",OR(P301&lt;=0,P301="-"))</formula>
    </cfRule>
  </conditionalFormatting>
  <conditionalFormatting sqref="Q305:R305 Q307:R307 P306:R306">
    <cfRule type="expression" dxfId="105" priority="77" stopIfTrue="1">
      <formula>AND(P305&lt;&gt;"",OR(P305&lt;=0,P305="-"))</formula>
    </cfRule>
  </conditionalFormatting>
  <conditionalFormatting sqref="Q312:R312 Q314:R314 P313:R313">
    <cfRule type="expression" dxfId="104" priority="76" stopIfTrue="1">
      <formula>AND(P312&lt;&gt;"",OR(P312&lt;=0,P312="-"))</formula>
    </cfRule>
  </conditionalFormatting>
  <conditionalFormatting sqref="Q320:R320 Q322:R322 P321:R321">
    <cfRule type="expression" dxfId="103" priority="75" stopIfTrue="1">
      <formula>AND(P320&lt;&gt;"",OR(P320&lt;=0,P320="-"))</formula>
    </cfRule>
  </conditionalFormatting>
  <conditionalFormatting sqref="Q316:R316 Q318:R318 P317:R317">
    <cfRule type="expression" dxfId="102" priority="74" stopIfTrue="1">
      <formula>AND(P316&lt;&gt;"",OR(P316&lt;=0,P316="-"))</formula>
    </cfRule>
  </conditionalFormatting>
  <conditionalFormatting sqref="Q324:R324 Q326:R326 P325:R325">
    <cfRule type="expression" dxfId="101" priority="73" stopIfTrue="1">
      <formula>AND(P324&lt;&gt;"",OR(P324&lt;=0,P324="-"))</formula>
    </cfRule>
  </conditionalFormatting>
  <conditionalFormatting sqref="Q328:R328 Q330:R330 P329:R329">
    <cfRule type="expression" dxfId="100" priority="72" stopIfTrue="1">
      <formula>AND(P328&lt;&gt;"",OR(P328&lt;=0,P328="-"))</formula>
    </cfRule>
  </conditionalFormatting>
  <conditionalFormatting sqref="Q332:R332 Q334:R334 P333:R333">
    <cfRule type="expression" dxfId="99" priority="71" stopIfTrue="1">
      <formula>AND(P332&lt;&gt;"",OR(P332&lt;=0,P332="-"))</formula>
    </cfRule>
  </conditionalFormatting>
  <conditionalFormatting sqref="Q344:R344 Q346:R346 P345:R345">
    <cfRule type="expression" dxfId="98" priority="70" stopIfTrue="1">
      <formula>AND(P344&lt;&gt;"",OR(P344&lt;=0,P344="-"))</formula>
    </cfRule>
  </conditionalFormatting>
  <conditionalFormatting sqref="Q348:R348 Q350:R350 P349:R349">
    <cfRule type="expression" dxfId="97" priority="69" stopIfTrue="1">
      <formula>AND(P348&lt;&gt;"",OR(P348&lt;=0,P348="-"))</formula>
    </cfRule>
  </conditionalFormatting>
  <conditionalFormatting sqref="Q355:R355 Q357:R357 P356:R356">
    <cfRule type="expression" dxfId="96" priority="68" stopIfTrue="1">
      <formula>AND(P355&lt;&gt;"",OR(P355&lt;=0,P355="-"))</formula>
    </cfRule>
  </conditionalFormatting>
  <conditionalFormatting sqref="Q359:R359 Q361:R361 P360:R360">
    <cfRule type="expression" dxfId="95" priority="67" stopIfTrue="1">
      <formula>AND(P359&lt;&gt;"",OR(P359&lt;=0,P359="-"))</formula>
    </cfRule>
  </conditionalFormatting>
  <conditionalFormatting sqref="Q366:R366 Q368:R368 P367:R367">
    <cfRule type="expression" dxfId="94" priority="66" stopIfTrue="1">
      <formula>AND(P366&lt;&gt;"",OR(P366&lt;=0,P366="-"))</formula>
    </cfRule>
  </conditionalFormatting>
  <conditionalFormatting sqref="Q370:R370 Q372:R372 P371:R371">
    <cfRule type="expression" dxfId="93" priority="65" stopIfTrue="1">
      <formula>AND(P370&lt;&gt;"",OR(P370&lt;=0,P370="-"))</formula>
    </cfRule>
  </conditionalFormatting>
  <conditionalFormatting sqref="Q380:R380 Q382:R382 P381:R381">
    <cfRule type="expression" dxfId="92" priority="64" stopIfTrue="1">
      <formula>AND(P380&lt;&gt;"",OR(P380&lt;=0,P380="-"))</formula>
    </cfRule>
  </conditionalFormatting>
  <conditionalFormatting sqref="Q35:R35 P36:R36">
    <cfRule type="expression" dxfId="91" priority="63" stopIfTrue="1">
      <formula>AND(P35&lt;&gt;"",OR(P35&lt;=0,P35="-"))</formula>
    </cfRule>
  </conditionalFormatting>
  <conditionalFormatting sqref="Q62:R62 P63:R63">
    <cfRule type="expression" dxfId="90" priority="62" stopIfTrue="1">
      <formula>AND(P62&lt;&gt;"",OR(P62&lt;=0,P62="-"))</formula>
    </cfRule>
  </conditionalFormatting>
  <conditionalFormatting sqref="Q65:R65 P66:R66">
    <cfRule type="expression" dxfId="89" priority="61" stopIfTrue="1">
      <formula>AND(P65&lt;&gt;"",OR(P65&lt;=0,P65="-"))</formula>
    </cfRule>
  </conditionalFormatting>
  <conditionalFormatting sqref="Q110:R110 P111:R111">
    <cfRule type="expression" dxfId="88" priority="60" stopIfTrue="1">
      <formula>AND(P110&lt;&gt;"",OR(P110&lt;=0,P110="-"))</formula>
    </cfRule>
  </conditionalFormatting>
  <conditionalFormatting sqref="Q113:R113 P114:R114">
    <cfRule type="expression" dxfId="87" priority="59" stopIfTrue="1">
      <formula>AND(P113&lt;&gt;"",OR(P113&lt;=0,P113="-"))</formula>
    </cfRule>
  </conditionalFormatting>
  <conditionalFormatting sqref="Q116:R116 P117:R117">
    <cfRule type="expression" dxfId="86" priority="58" stopIfTrue="1">
      <formula>AND(P116&lt;&gt;"",OR(P116&lt;=0,P116="-"))</formula>
    </cfRule>
  </conditionalFormatting>
  <conditionalFormatting sqref="Q127:R127 P128:R128">
    <cfRule type="expression" dxfId="85" priority="57" stopIfTrue="1">
      <formula>AND(P127&lt;&gt;"",OR(P127&lt;=0,P127="-"))</formula>
    </cfRule>
  </conditionalFormatting>
  <conditionalFormatting sqref="Q130:R130 P131:R131">
    <cfRule type="expression" dxfId="84" priority="56" stopIfTrue="1">
      <formula>AND(P130&lt;&gt;"",OR(P130&lt;=0,P130="-"))</formula>
    </cfRule>
  </conditionalFormatting>
  <conditionalFormatting sqref="Q133:R133 P134:R134">
    <cfRule type="expression" dxfId="83" priority="55" stopIfTrue="1">
      <formula>AND(P133&lt;&gt;"",OR(P133&lt;=0,P133="-"))</formula>
    </cfRule>
  </conditionalFormatting>
  <conditionalFormatting sqref="Q186:R186 P187:R187">
    <cfRule type="expression" dxfId="82" priority="54" stopIfTrue="1">
      <formula>AND(P186&lt;&gt;"",OR(P186&lt;=0,P186="-"))</formula>
    </cfRule>
  </conditionalFormatting>
  <conditionalFormatting sqref="Q217:R217 P218:R218">
    <cfRule type="expression" dxfId="81" priority="53" stopIfTrue="1">
      <formula>AND(P217&lt;&gt;"",OR(P217&lt;=0,P217="-"))</formula>
    </cfRule>
  </conditionalFormatting>
  <conditionalFormatting sqref="Q220:R220 P221:R221">
    <cfRule type="expression" dxfId="80" priority="52" stopIfTrue="1">
      <formula>AND(P220&lt;&gt;"",OR(P220&lt;=0,P220="-"))</formula>
    </cfRule>
  </conditionalFormatting>
  <conditionalFormatting sqref="Q232:R232 P233:R233">
    <cfRule type="expression" dxfId="79" priority="51" stopIfTrue="1">
      <formula>AND(P232&lt;&gt;"",OR(P232&lt;=0,P232="-"))</formula>
    </cfRule>
  </conditionalFormatting>
  <conditionalFormatting sqref="Q243:R243 P244:R244">
    <cfRule type="expression" dxfId="78" priority="50" stopIfTrue="1">
      <formula>AND(P243&lt;&gt;"",OR(P243&lt;=0,P243="-"))</formula>
    </cfRule>
  </conditionalFormatting>
  <conditionalFormatting sqref="Q254:R254 P255:R255">
    <cfRule type="expression" dxfId="77" priority="49" stopIfTrue="1">
      <formula>AND(P254&lt;&gt;"",OR(P254&lt;=0,P254="-"))</formula>
    </cfRule>
  </conditionalFormatting>
  <conditionalFormatting sqref="Q261:R261 P262:R262">
    <cfRule type="expression" dxfId="76" priority="48" stopIfTrue="1">
      <formula>AND(P261&lt;&gt;"",OR(P261&lt;=0,P261="-"))</formula>
    </cfRule>
  </conditionalFormatting>
  <conditionalFormatting sqref="Q279:R279 P280:R280">
    <cfRule type="expression" dxfId="75" priority="47" stopIfTrue="1">
      <formula>AND(P279&lt;&gt;"",OR(P279&lt;=0,P279="-"))</formula>
    </cfRule>
  </conditionalFormatting>
  <conditionalFormatting sqref="Q290:R290 P291:R291">
    <cfRule type="expression" dxfId="74" priority="46" stopIfTrue="1">
      <formula>AND(P290&lt;&gt;"",OR(P290&lt;=0,P290="-"))</formula>
    </cfRule>
  </conditionalFormatting>
  <conditionalFormatting sqref="Q309:R309 P310:R310">
    <cfRule type="expression" dxfId="73" priority="45" stopIfTrue="1">
      <formula>AND(P309&lt;&gt;"",OR(P309&lt;=0,P309="-"))</formula>
    </cfRule>
  </conditionalFormatting>
  <conditionalFormatting sqref="Q336:R336 P337:R337">
    <cfRule type="expression" dxfId="72" priority="44" stopIfTrue="1">
      <formula>AND(P336&lt;&gt;"",OR(P336&lt;=0,P336="-"))</formula>
    </cfRule>
  </conditionalFormatting>
  <conditionalFormatting sqref="Q352:R352 P353:R353">
    <cfRule type="expression" dxfId="71" priority="43" stopIfTrue="1">
      <formula>AND(P352&lt;&gt;"",OR(P352&lt;=0,P352="-"))</formula>
    </cfRule>
  </conditionalFormatting>
  <conditionalFormatting sqref="Q363:R363 P364:R364">
    <cfRule type="expression" dxfId="70" priority="42" stopIfTrue="1">
      <formula>AND(P363&lt;&gt;"",OR(P363&lt;=0,P363="-"))</formula>
    </cfRule>
  </conditionalFormatting>
  <conditionalFormatting sqref="Q374:R374 P375:R375">
    <cfRule type="expression" dxfId="69" priority="41" stopIfTrue="1">
      <formula>AND(P374&lt;&gt;"",OR(P374&lt;=0,P374="-"))</formula>
    </cfRule>
  </conditionalFormatting>
  <conditionalFormatting sqref="Q377:R377 P378:R378">
    <cfRule type="expression" dxfId="68" priority="40" stopIfTrue="1">
      <formula>AND(P377&lt;&gt;"",OR(P377&lt;=0,P377="-"))</formula>
    </cfRule>
  </conditionalFormatting>
  <conditionalFormatting sqref="Q384:R384 P385:R385">
    <cfRule type="expression" dxfId="67" priority="39" stopIfTrue="1">
      <formula>AND(P384&lt;&gt;"",OR(P384&lt;=0,P384="-"))</formula>
    </cfRule>
  </conditionalFormatting>
  <conditionalFormatting sqref="P26">
    <cfRule type="expression" dxfId="66" priority="38" stopIfTrue="1">
      <formula>AND(P26&lt;&gt;"",OR(P26&lt;=0,P26="-"))</formula>
    </cfRule>
  </conditionalFormatting>
  <conditionalFormatting sqref="P27">
    <cfRule type="expression" dxfId="65" priority="37" stopIfTrue="1">
      <formula>AND(P27&lt;&gt;"",OR(P27&lt;=0,P27="-"))</formula>
    </cfRule>
  </conditionalFormatting>
  <conditionalFormatting sqref="Q26">
    <cfRule type="expression" dxfId="64" priority="36" stopIfTrue="1">
      <formula>AND(Q26&lt;&gt;"",OR(Q26&lt;=0,Q26="-"))</formula>
    </cfRule>
  </conditionalFormatting>
  <conditionalFormatting sqref="R26:R27">
    <cfRule type="expression" dxfId="63" priority="35" stopIfTrue="1">
      <formula>AND(R26&lt;&gt;"",OR(R26&lt;=0,R26="-"))</formula>
    </cfRule>
  </conditionalFormatting>
  <conditionalFormatting sqref="Q27">
    <cfRule type="expression" dxfId="62" priority="34" stopIfTrue="1">
      <formula>AND(Q27&lt;&gt;"",OR(Q27&lt;=0,Q27="-"))</formula>
    </cfRule>
  </conditionalFormatting>
  <conditionalFormatting sqref="Q28:R28">
    <cfRule type="expression" dxfId="61" priority="33" stopIfTrue="1">
      <formula>AND(Q28&lt;&gt;"",OR(Q28&lt;=0,Q28="-"))</formula>
    </cfRule>
  </conditionalFormatting>
  <conditionalFormatting sqref="Q25:R25">
    <cfRule type="expression" dxfId="60" priority="32" stopIfTrue="1">
      <formula>AND(Q25&lt;&gt;"",OR(Q25&lt;=0,Q25="-"))</formula>
    </cfRule>
  </conditionalFormatting>
  <conditionalFormatting sqref="P340">
    <cfRule type="expression" dxfId="59" priority="17" stopIfTrue="1">
      <formula>AND(P340&lt;&gt;"",OR(P340&lt;=0,P340="-"))</formula>
    </cfRule>
  </conditionalFormatting>
  <conditionalFormatting sqref="P341">
    <cfRule type="expression" dxfId="58" priority="16" stopIfTrue="1">
      <formula>AND(P341&lt;&gt;"",OR(P341&lt;=0,P341="-"))</formula>
    </cfRule>
  </conditionalFormatting>
  <conditionalFormatting sqref="Q340">
    <cfRule type="expression" dxfId="57" priority="15" stopIfTrue="1">
      <formula>AND(Q340&lt;&gt;"",OR(Q340&lt;=0,Q340="-"))</formula>
    </cfRule>
  </conditionalFormatting>
  <conditionalFormatting sqref="R340:R341">
    <cfRule type="expression" dxfId="56" priority="14" stopIfTrue="1">
      <formula>AND(R340&lt;&gt;"",OR(R340&lt;=0,R340="-"))</formula>
    </cfRule>
  </conditionalFormatting>
  <conditionalFormatting sqref="Q341">
    <cfRule type="expression" dxfId="55" priority="13" stopIfTrue="1">
      <formula>AND(Q341&lt;&gt;"",OR(Q341&lt;=0,Q341="-"))</formula>
    </cfRule>
  </conditionalFormatting>
  <conditionalFormatting sqref="Q342:R342">
    <cfRule type="expression" dxfId="54" priority="12" stopIfTrue="1">
      <formula>AND(Q342&lt;&gt;"",OR(Q342&lt;=0,Q342="-"))</formula>
    </cfRule>
  </conditionalFormatting>
  <conditionalFormatting sqref="Q339:R339">
    <cfRule type="expression" dxfId="53" priority="11" stopIfTrue="1">
      <formula>AND(Q339&lt;&gt;"",OR(Q339&lt;=0,Q339="-"))</formula>
    </cfRule>
  </conditionalFormatting>
  <conditionalFormatting sqref="P31">
    <cfRule type="expression" dxfId="52" priority="31" stopIfTrue="1">
      <formula>AND(P31&lt;&gt;"",OR(P31&lt;=0,P31="-"))</formula>
    </cfRule>
  </conditionalFormatting>
  <conditionalFormatting sqref="P32">
    <cfRule type="expression" dxfId="51" priority="30" stopIfTrue="1">
      <formula>AND(P32&lt;&gt;"",OR(P32&lt;=0,P32="-"))</formula>
    </cfRule>
  </conditionalFormatting>
  <conditionalFormatting sqref="Q31">
    <cfRule type="expression" dxfId="50" priority="29" stopIfTrue="1">
      <formula>AND(Q31&lt;&gt;"",OR(Q31&lt;=0,Q31="-"))</formula>
    </cfRule>
  </conditionalFormatting>
  <conditionalFormatting sqref="R31:R32">
    <cfRule type="expression" dxfId="49" priority="28" stopIfTrue="1">
      <formula>AND(R31&lt;&gt;"",OR(R31&lt;=0,R31="-"))</formula>
    </cfRule>
  </conditionalFormatting>
  <conditionalFormatting sqref="Q32">
    <cfRule type="expression" dxfId="48" priority="27" stopIfTrue="1">
      <formula>AND(Q32&lt;&gt;"",OR(Q32&lt;=0,Q32="-"))</formula>
    </cfRule>
  </conditionalFormatting>
  <conditionalFormatting sqref="Q33:R33">
    <cfRule type="expression" dxfId="47" priority="26" stopIfTrue="1">
      <formula>AND(Q33&lt;&gt;"",OR(Q33&lt;=0,Q33="-"))</formula>
    </cfRule>
  </conditionalFormatting>
  <conditionalFormatting sqref="Q30:R30">
    <cfRule type="expression" dxfId="46" priority="25" stopIfTrue="1">
      <formula>AND(Q30&lt;&gt;"",OR(Q30&lt;=0,Q30="-"))</formula>
    </cfRule>
  </conditionalFormatting>
  <conditionalFormatting sqref="P228">
    <cfRule type="expression" dxfId="45" priority="24" stopIfTrue="1">
      <formula>AND(P228&lt;&gt;"",OR(P228&lt;=0,P228="-"))</formula>
    </cfRule>
  </conditionalFormatting>
  <conditionalFormatting sqref="P229">
    <cfRule type="expression" dxfId="44" priority="23" stopIfTrue="1">
      <formula>AND(P229&lt;&gt;"",OR(P229&lt;=0,P229="-"))</formula>
    </cfRule>
  </conditionalFormatting>
  <conditionalFormatting sqref="Q228">
    <cfRule type="expression" dxfId="43" priority="22" stopIfTrue="1">
      <formula>AND(Q228&lt;&gt;"",OR(Q228&lt;=0,Q228="-"))</formula>
    </cfRule>
  </conditionalFormatting>
  <conditionalFormatting sqref="R228:R229">
    <cfRule type="expression" dxfId="42" priority="21" stopIfTrue="1">
      <formula>AND(R228&lt;&gt;"",OR(R228&lt;=0,R228="-"))</formula>
    </cfRule>
  </conditionalFormatting>
  <conditionalFormatting sqref="Q229">
    <cfRule type="expression" dxfId="41" priority="20" stopIfTrue="1">
      <formula>AND(Q229&lt;&gt;"",OR(Q229&lt;=0,Q229="-"))</formula>
    </cfRule>
  </conditionalFormatting>
  <conditionalFormatting sqref="Q230:R230">
    <cfRule type="expression" dxfId="40" priority="19" stopIfTrue="1">
      <formula>AND(Q230&lt;&gt;"",OR(Q230&lt;=0,Q230="-"))</formula>
    </cfRule>
  </conditionalFormatting>
  <conditionalFormatting sqref="Q227:R227">
    <cfRule type="expression" dxfId="39" priority="18" stopIfTrue="1">
      <formula>AND(Q227&lt;&gt;"",OR(Q227&lt;=0,Q227="-"))</formula>
    </cfRule>
  </conditionalFormatting>
  <conditionalFormatting sqref="Q292:R292">
    <cfRule type="expression" dxfId="38" priority="10" stopIfTrue="1">
      <formula>AND(Q292&lt;&gt;"",OR(Q292&lt;=0,Q292="-"))</formula>
    </cfRule>
  </conditionalFormatting>
  <conditionalFormatting sqref="Q198:R198">
    <cfRule type="expression" dxfId="37" priority="9" stopIfTrue="1">
      <formula>AND(Q198&lt;&gt;"",OR(Q198&lt;=0,Q198="-"))</formula>
    </cfRule>
  </conditionalFormatting>
  <conditionalFormatting sqref="Q199:R199">
    <cfRule type="expression" dxfId="36" priority="8" stopIfTrue="1">
      <formula>AND(Q199&lt;&gt;"",OR(Q199&lt;=0,Q199="-"))</formula>
    </cfRule>
  </conditionalFormatting>
  <conditionalFormatting sqref="Q37:R37">
    <cfRule type="expression" dxfId="35" priority="7" stopIfTrue="1">
      <formula>AND(Q37&lt;&gt;"",OR(Q37&lt;=0,Q37="-"))</formula>
    </cfRule>
  </conditionalFormatting>
  <conditionalFormatting sqref="Q95:R95">
    <cfRule type="expression" dxfId="34" priority="6" stopIfTrue="1">
      <formula>AND(Q95&lt;&gt;"",OR(Q95&lt;=0,Q95="-"))</formula>
    </cfRule>
  </conditionalFormatting>
  <conditionalFormatting sqref="Q99:R99">
    <cfRule type="expression" dxfId="33" priority="5" stopIfTrue="1">
      <formula>AND(Q99&lt;&gt;"",OR(Q99&lt;=0,Q99="-"))</formula>
    </cfRule>
  </conditionalFormatting>
  <conditionalFormatting sqref="Q188:R188">
    <cfRule type="expression" dxfId="32" priority="4" stopIfTrue="1">
      <formula>AND(Q188&lt;&gt;"",OR(Q188&lt;=0,Q188="-"))</formula>
    </cfRule>
  </conditionalFormatting>
  <conditionalFormatting sqref="Q194:R194">
    <cfRule type="expression" dxfId="31" priority="3" stopIfTrue="1">
      <formula>AND(Q194&lt;&gt;"",OR(Q194&lt;=0,Q194="-"))</formula>
    </cfRule>
  </conditionalFormatting>
  <conditionalFormatting sqref="Q200:R200">
    <cfRule type="expression" dxfId="30" priority="2" stopIfTrue="1">
      <formula>AND(Q200&lt;&gt;"",OR(Q200&lt;=0,Q200="-"))</formula>
    </cfRule>
  </conditionalFormatting>
  <conditionalFormatting sqref="Q58:R58 Q60:R60 P59:R59">
    <cfRule type="expression" dxfId="29" priority="1" stopIfTrue="1">
      <formula>AND(P58&lt;&gt;"",OR(P58&lt;=0,P58="-"))</formula>
    </cfRule>
  </conditionalFormatting>
  <pageMargins left="0.70866141732283472" right="0.70866141732283472" top="0.39370078740157483" bottom="0.39370078740157483" header="0" footer="0"/>
  <pageSetup paperSize="8" scale="4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50" zoomScaleNormal="50" workbookViewId="0">
      <pane ySplit="16" topLeftCell="A17" activePane="bottomLeft" state="frozen"/>
      <selection pane="bottomLeft" activeCell="A6" sqref="A6"/>
    </sheetView>
  </sheetViews>
  <sheetFormatPr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1.570312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10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ht="14.25" hidden="1" customHeight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20.25" hidden="1" customHeight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21" hidden="1" customHeight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X3" s="9" t="s">
        <v>0</v>
      </c>
    </row>
    <row r="4" spans="1:30" s="5" customFormat="1" ht="35.25" hidden="1" customHeight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25"/>
      <c r="W4" s="25"/>
      <c r="X4" s="415" t="s">
        <v>1</v>
      </c>
    </row>
    <row r="5" spans="1:30" s="5" customFormat="1" ht="22.5" hidden="1" customHeight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/>
      <c r="W5" s="25"/>
      <c r="X5" s="25" t="s">
        <v>2</v>
      </c>
    </row>
    <row r="6" spans="1:30" s="5" customFormat="1" ht="22.5" customHeight="1" x14ac:dyDescent="0.25">
      <c r="A6" s="17"/>
      <c r="B6" s="375"/>
      <c r="C6" s="19"/>
      <c r="D6" s="19"/>
      <c r="E6" s="19"/>
      <c r="F6" s="10"/>
      <c r="G6" s="13"/>
      <c r="H6" s="8"/>
      <c r="I6" s="8"/>
      <c r="J6" s="8"/>
      <c r="K6" s="8"/>
      <c r="L6" s="8"/>
      <c r="M6" s="8"/>
      <c r="N6" s="8"/>
      <c r="O6" s="19"/>
      <c r="P6" s="19"/>
      <c r="Q6" s="19"/>
      <c r="R6" s="19"/>
      <c r="S6" s="9"/>
      <c r="T6" s="9"/>
      <c r="U6" s="9"/>
      <c r="V6" s="9"/>
      <c r="W6" s="9"/>
      <c r="X6" s="19"/>
    </row>
    <row r="7" spans="1:30" s="5" customFormat="1" ht="22.5" customHeight="1" x14ac:dyDescent="0.25">
      <c r="A7" s="17"/>
      <c r="B7" s="375"/>
      <c r="C7" s="19"/>
      <c r="D7" s="19"/>
      <c r="E7" s="19"/>
      <c r="F7" s="10"/>
      <c r="G7" s="13"/>
      <c r="H7" s="8"/>
      <c r="I7" s="8"/>
      <c r="J7" s="8"/>
      <c r="K7" s="8"/>
      <c r="L7" s="8"/>
      <c r="M7" s="8"/>
      <c r="N7" s="8"/>
      <c r="O7" s="19"/>
      <c r="P7" s="19"/>
      <c r="Q7" s="19"/>
      <c r="R7" s="19"/>
      <c r="S7" s="9"/>
      <c r="T7" s="9"/>
      <c r="U7" s="9"/>
      <c r="V7" s="9"/>
      <c r="W7" s="9"/>
      <c r="X7" s="9"/>
    </row>
    <row r="8" spans="1:30" s="5" customFormat="1" ht="25.5" customHeight="1" x14ac:dyDescent="0.25">
      <c r="A8" s="17"/>
      <c r="B8" s="375"/>
      <c r="C8" s="19"/>
      <c r="D8" s="19"/>
      <c r="E8" s="19"/>
      <c r="F8" s="10"/>
      <c r="G8" s="13"/>
      <c r="H8" s="6"/>
      <c r="I8" s="6"/>
      <c r="J8" s="6"/>
      <c r="K8" s="6"/>
      <c r="L8" s="6"/>
      <c r="M8" s="6"/>
      <c r="V8" s="9" t="s">
        <v>0</v>
      </c>
    </row>
    <row r="9" spans="1:30" s="5" customFormat="1" ht="30" customHeight="1" x14ac:dyDescent="0.25">
      <c r="A9" s="18"/>
      <c r="B9" s="376"/>
      <c r="C9" s="3"/>
      <c r="D9" s="3"/>
      <c r="E9" s="3"/>
      <c r="F9" s="11"/>
      <c r="G9" s="14"/>
      <c r="H9" s="6"/>
      <c r="I9" s="6"/>
      <c r="J9" s="6"/>
      <c r="K9" s="6"/>
      <c r="L9" s="6"/>
      <c r="M9" s="6"/>
      <c r="S9" s="25"/>
      <c r="T9" s="25"/>
      <c r="U9" s="25"/>
      <c r="V9" s="510" t="s">
        <v>1</v>
      </c>
      <c r="W9" s="511"/>
      <c r="X9" s="511"/>
    </row>
    <row r="10" spans="1:30" s="5" customFormat="1" ht="22.5" customHeight="1" x14ac:dyDescent="0.25">
      <c r="A10" s="17"/>
      <c r="B10" s="375"/>
      <c r="C10" s="19"/>
      <c r="D10" s="19"/>
      <c r="E10" s="19"/>
      <c r="F10" s="12"/>
      <c r="G10" s="15"/>
      <c r="H10" s="6"/>
      <c r="I10" s="6"/>
      <c r="J10" s="6"/>
      <c r="K10" s="6"/>
      <c r="L10" s="6"/>
      <c r="M10" s="6"/>
      <c r="S10" s="25"/>
      <c r="T10" s="25"/>
      <c r="U10" s="25"/>
      <c r="V10" s="25" t="s">
        <v>358</v>
      </c>
    </row>
    <row r="11" spans="1:30" s="5" customFormat="1" ht="30.75" customHeight="1" x14ac:dyDescent="0.25">
      <c r="A11" s="17"/>
      <c r="B11" s="375"/>
      <c r="C11" s="19"/>
      <c r="D11" s="19"/>
      <c r="E11" s="19"/>
      <c r="F11" s="12"/>
      <c r="G11" s="15"/>
      <c r="H11" s="6"/>
      <c r="I11" s="6"/>
      <c r="J11" s="6"/>
      <c r="K11" s="6"/>
      <c r="L11" s="6"/>
      <c r="M11" s="6"/>
      <c r="S11" s="25"/>
      <c r="T11" s="25"/>
      <c r="U11" s="25"/>
      <c r="V11" s="25" t="s">
        <v>344</v>
      </c>
    </row>
    <row r="12" spans="1:30" s="5" customFormat="1" ht="49.5" customHeight="1" thickBot="1" x14ac:dyDescent="0.3">
      <c r="A12" s="515" t="s">
        <v>23</v>
      </c>
      <c r="B12" s="515"/>
      <c r="C12" s="515"/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5"/>
      <c r="X12" s="515"/>
    </row>
    <row r="13" spans="1:30" s="5" customFormat="1" ht="52.5" customHeight="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6"/>
      <c r="R13" s="26"/>
      <c r="S13" s="566" t="s">
        <v>17</v>
      </c>
      <c r="T13" s="567"/>
      <c r="U13" s="568"/>
      <c r="V13" s="569" t="s">
        <v>19</v>
      </c>
      <c r="W13" s="570"/>
      <c r="X13" s="24"/>
      <c r="Y13" s="4"/>
      <c r="Z13" s="4"/>
      <c r="AA13" s="4"/>
      <c r="AB13" s="4"/>
      <c r="AC13" s="4"/>
      <c r="AD13" s="4"/>
    </row>
    <row r="14" spans="1:30" s="334" customFormat="1" ht="87.75" customHeight="1" thickBot="1" x14ac:dyDescent="0.3">
      <c r="A14" s="323" t="s">
        <v>288</v>
      </c>
      <c r="B14" s="324" t="s">
        <v>289</v>
      </c>
      <c r="C14" s="324" t="s">
        <v>290</v>
      </c>
      <c r="D14" s="325" t="s">
        <v>3</v>
      </c>
      <c r="E14" s="326" t="s">
        <v>291</v>
      </c>
      <c r="F14" s="327" t="s">
        <v>292</v>
      </c>
      <c r="G14" s="328" t="s">
        <v>357</v>
      </c>
      <c r="H14" s="329" t="s">
        <v>293</v>
      </c>
      <c r="I14" s="330" t="s">
        <v>22</v>
      </c>
      <c r="J14" s="328" t="s">
        <v>20</v>
      </c>
      <c r="K14" s="328" t="s">
        <v>294</v>
      </c>
      <c r="L14" s="328" t="s">
        <v>295</v>
      </c>
      <c r="M14" s="328" t="s">
        <v>296</v>
      </c>
      <c r="N14" s="521" t="s">
        <v>6</v>
      </c>
      <c r="O14" s="522"/>
      <c r="P14" s="32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14" s="32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14" s="32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14" s="331" t="s">
        <v>18</v>
      </c>
      <c r="T14" s="331" t="s">
        <v>297</v>
      </c>
      <c r="U14" s="331" t="s">
        <v>298</v>
      </c>
      <c r="V14" s="332" t="s">
        <v>15</v>
      </c>
      <c r="W14" s="332" t="s">
        <v>16</v>
      </c>
      <c r="X14" s="328" t="s">
        <v>7</v>
      </c>
      <c r="Y14" s="333"/>
      <c r="Z14" s="333"/>
      <c r="AA14" s="333"/>
      <c r="AB14" s="333"/>
      <c r="AC14" s="333"/>
      <c r="AD14" s="333"/>
    </row>
    <row r="15" spans="1:30" s="5" customFormat="1" ht="16.5" customHeight="1" x14ac:dyDescent="0.25">
      <c r="A15" s="335"/>
      <c r="B15" s="336"/>
      <c r="C15" s="336"/>
      <c r="D15" s="336"/>
      <c r="E15" s="336"/>
      <c r="F15" s="337" t="s">
        <v>8</v>
      </c>
      <c r="G15" s="337" t="s">
        <v>8</v>
      </c>
      <c r="H15" s="337" t="s">
        <v>21</v>
      </c>
      <c r="I15" s="337" t="s">
        <v>21</v>
      </c>
      <c r="J15" s="337" t="s">
        <v>8</v>
      </c>
      <c r="K15" s="337" t="s">
        <v>21</v>
      </c>
      <c r="L15" s="337" t="s">
        <v>21</v>
      </c>
      <c r="M15" s="337" t="s">
        <v>21</v>
      </c>
      <c r="N15" s="337" t="s">
        <v>8</v>
      </c>
      <c r="O15" s="337" t="s">
        <v>9</v>
      </c>
      <c r="P15" s="338" t="s">
        <v>8</v>
      </c>
      <c r="Q15" s="22"/>
      <c r="R15" s="22"/>
      <c r="S15" s="339"/>
      <c r="T15" s="339"/>
      <c r="U15" s="339"/>
      <c r="V15" s="339"/>
      <c r="W15" s="339"/>
      <c r="Y15" s="333"/>
      <c r="Z15" s="333"/>
      <c r="AA15" s="333"/>
      <c r="AB15" s="333"/>
      <c r="AC15" s="333"/>
      <c r="AD15" s="4"/>
    </row>
    <row r="16" spans="1:30" ht="14.25" hidden="1" customHeight="1" x14ac:dyDescent="0.25">
      <c r="A16" s="420" t="s">
        <v>10</v>
      </c>
      <c r="B16" s="20"/>
      <c r="C16" s="20"/>
      <c r="D16" s="20"/>
      <c r="E16" s="20"/>
      <c r="F16" s="421">
        <v>3.15</v>
      </c>
      <c r="G16" s="21">
        <v>1.9</v>
      </c>
      <c r="H16" s="1"/>
      <c r="I16" s="1"/>
      <c r="J16" s="1"/>
      <c r="K16" s="1"/>
      <c r="L16" s="1"/>
      <c r="M16" s="340"/>
      <c r="N16" s="1"/>
      <c r="O16" s="341"/>
      <c r="P16" s="2"/>
      <c r="Q16" s="27"/>
      <c r="R16" s="27"/>
      <c r="S16" s="422"/>
      <c r="T16" s="422"/>
      <c r="U16" s="422"/>
      <c r="V16" s="422"/>
      <c r="W16" s="422"/>
      <c r="X16" s="418"/>
      <c r="Y16" s="333"/>
      <c r="Z16" s="333"/>
      <c r="AA16" s="333"/>
      <c r="AB16" s="333"/>
      <c r="AC16" s="333"/>
    </row>
    <row r="17" spans="1:29" ht="24.75" customHeight="1" x14ac:dyDescent="0.25">
      <c r="A17" s="523" t="s">
        <v>299</v>
      </c>
      <c r="B17" s="524"/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4"/>
      <c r="Q17" s="524"/>
      <c r="R17" s="524"/>
      <c r="S17" s="342"/>
      <c r="T17" s="342"/>
      <c r="U17" s="342"/>
      <c r="V17" s="342"/>
      <c r="W17" s="342"/>
      <c r="X17" s="342"/>
      <c r="Y17" s="333"/>
      <c r="Z17" s="333"/>
      <c r="AA17" s="333"/>
      <c r="AB17" s="333"/>
      <c r="AC17" s="333"/>
    </row>
    <row r="18" spans="1:29" ht="30.75" customHeight="1" outlineLevel="1" x14ac:dyDescent="0.25">
      <c r="A18" s="343" t="s">
        <v>300</v>
      </c>
      <c r="B18" s="344" t="s">
        <v>301</v>
      </c>
      <c r="C18" s="345"/>
      <c r="D18" s="345"/>
      <c r="E18" s="345"/>
      <c r="F18" s="346">
        <f>F19+F20+F21</f>
        <v>2301</v>
      </c>
      <c r="G18" s="347">
        <f>G19+G20+G21</f>
        <v>1026.45</v>
      </c>
      <c r="H18" s="348">
        <f>H19+H20+H21</f>
        <v>8.798</v>
      </c>
      <c r="I18" s="21">
        <f>H18+99.597+I24</f>
        <v>117.604</v>
      </c>
      <c r="J18" s="1">
        <f>G18+(I18)</f>
        <v>1144.0540000000001</v>
      </c>
      <c r="K18" s="1"/>
      <c r="L18" s="1"/>
      <c r="M18" s="340"/>
      <c r="N18" s="1">
        <f>J18</f>
        <v>1144.0540000000001</v>
      </c>
      <c r="O18" s="341">
        <f>N18/F18*100</f>
        <v>49.719860930030421</v>
      </c>
      <c r="P18" s="349">
        <f>IF(G18&gt;(F18*1.05),0,(F18*1.05)-G18)</f>
        <v>1389.6000000000001</v>
      </c>
      <c r="Q18" s="419"/>
      <c r="R18" s="419"/>
      <c r="S18" s="503" t="s">
        <v>14</v>
      </c>
      <c r="T18" s="503" t="s">
        <v>302</v>
      </c>
      <c r="U18" s="503" t="s">
        <v>303</v>
      </c>
      <c r="V18" s="503" t="s">
        <v>345</v>
      </c>
      <c r="W18" s="571" t="s">
        <v>346</v>
      </c>
      <c r="X18" s="503"/>
      <c r="Y18" s="333"/>
      <c r="Z18" s="333"/>
      <c r="AA18" s="333"/>
      <c r="AB18" s="333"/>
      <c r="AC18" s="333"/>
    </row>
    <row r="19" spans="1:29" ht="16.5" customHeight="1" outlineLevel="1" x14ac:dyDescent="0.25">
      <c r="A19" s="350" t="s">
        <v>304</v>
      </c>
      <c r="B19" s="351"/>
      <c r="C19" s="340"/>
      <c r="D19" s="340"/>
      <c r="E19" s="340"/>
      <c r="F19" s="280">
        <f>267*3</f>
        <v>801</v>
      </c>
      <c r="G19" s="347">
        <v>373.07</v>
      </c>
      <c r="H19" s="348">
        <v>8.798</v>
      </c>
      <c r="I19" s="21"/>
      <c r="J19" s="1"/>
      <c r="K19" s="1"/>
      <c r="L19" s="1"/>
      <c r="M19" s="563">
        <v>472.15</v>
      </c>
      <c r="N19" s="1"/>
      <c r="O19" s="341"/>
      <c r="P19" s="349"/>
      <c r="Q19" s="340"/>
      <c r="R19" s="340"/>
      <c r="S19" s="504"/>
      <c r="T19" s="504"/>
      <c r="U19" s="504"/>
      <c r="V19" s="504"/>
      <c r="W19" s="572"/>
      <c r="X19" s="504"/>
      <c r="Y19" s="333"/>
      <c r="Z19" s="333"/>
      <c r="AA19" s="333"/>
      <c r="AB19" s="333"/>
      <c r="AC19" s="333"/>
    </row>
    <row r="20" spans="1:29" ht="17.25" customHeight="1" outlineLevel="1" x14ac:dyDescent="0.25">
      <c r="A20" s="350" t="s">
        <v>305</v>
      </c>
      <c r="B20" s="351"/>
      <c r="C20" s="340"/>
      <c r="D20" s="340"/>
      <c r="E20" s="340"/>
      <c r="F20" s="280">
        <f>250*3</f>
        <v>750</v>
      </c>
      <c r="G20" s="347">
        <v>321.54000000000002</v>
      </c>
      <c r="H20" s="21"/>
      <c r="I20" s="21"/>
      <c r="J20" s="1"/>
      <c r="K20" s="1"/>
      <c r="L20" s="1"/>
      <c r="M20" s="564"/>
      <c r="N20" s="1"/>
      <c r="O20" s="341"/>
      <c r="P20" s="349"/>
      <c r="Q20" s="340"/>
      <c r="R20" s="340"/>
      <c r="S20" s="504"/>
      <c r="T20" s="504"/>
      <c r="U20" s="504"/>
      <c r="V20" s="504"/>
      <c r="W20" s="572"/>
      <c r="X20" s="504"/>
      <c r="Y20" s="333"/>
      <c r="Z20" s="333"/>
      <c r="AA20" s="333"/>
      <c r="AB20" s="333"/>
      <c r="AC20" s="333"/>
    </row>
    <row r="21" spans="1:29" ht="15.75" customHeight="1" outlineLevel="1" x14ac:dyDescent="0.25">
      <c r="A21" s="350" t="s">
        <v>306</v>
      </c>
      <c r="B21" s="351"/>
      <c r="C21" s="340"/>
      <c r="D21" s="340"/>
      <c r="E21" s="340"/>
      <c r="F21" s="280">
        <f>250*3</f>
        <v>750</v>
      </c>
      <c r="G21" s="347">
        <v>331.84</v>
      </c>
      <c r="H21" s="21"/>
      <c r="I21" s="21"/>
      <c r="J21" s="1"/>
      <c r="K21" s="1"/>
      <c r="L21" s="1"/>
      <c r="M21" s="565"/>
      <c r="N21" s="1"/>
      <c r="O21" s="341"/>
      <c r="P21" s="349"/>
      <c r="Q21" s="340"/>
      <c r="R21" s="340"/>
      <c r="S21" s="505"/>
      <c r="T21" s="505"/>
      <c r="U21" s="505"/>
      <c r="V21" s="505"/>
      <c r="W21" s="573"/>
      <c r="X21" s="505"/>
      <c r="Y21" s="333"/>
      <c r="Z21" s="333"/>
      <c r="AA21" s="333"/>
      <c r="AB21" s="333"/>
      <c r="AC21" s="333"/>
    </row>
    <row r="22" spans="1:29" ht="15.75" customHeight="1" x14ac:dyDescent="0.25">
      <c r="A22" s="416" t="s">
        <v>307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3"/>
      <c r="T22" s="353"/>
      <c r="U22" s="353"/>
      <c r="V22" s="353"/>
      <c r="W22" s="353"/>
      <c r="X22" s="354"/>
      <c r="Y22" s="333"/>
      <c r="Z22" s="333"/>
      <c r="AA22" s="333"/>
      <c r="AB22" s="333"/>
      <c r="AC22" s="333"/>
    </row>
    <row r="23" spans="1:29" x14ac:dyDescent="0.25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3"/>
      <c r="T23" s="353"/>
      <c r="U23" s="353"/>
      <c r="V23" s="353"/>
      <c r="W23" s="353"/>
      <c r="X23" s="357"/>
      <c r="Y23" s="333"/>
      <c r="Z23" s="333"/>
      <c r="AA23" s="333"/>
      <c r="AB23" s="333"/>
      <c r="AC23" s="333"/>
    </row>
    <row r="24" spans="1:29" ht="15.75" x14ac:dyDescent="0.25">
      <c r="A24" s="343" t="s">
        <v>310</v>
      </c>
      <c r="B24" s="358"/>
      <c r="C24" s="345"/>
      <c r="D24" s="345" t="s">
        <v>152</v>
      </c>
      <c r="E24" s="345"/>
      <c r="F24" s="359">
        <f>F25+F26</f>
        <v>80</v>
      </c>
      <c r="G24" s="360">
        <f>SUM(G25:G26)</f>
        <v>6.4</v>
      </c>
      <c r="H24" s="361">
        <v>9.2089999999999996</v>
      </c>
      <c r="I24" s="361">
        <f>H24</f>
        <v>9.2089999999999996</v>
      </c>
      <c r="J24" s="1">
        <f>G24+(I24)</f>
        <v>15.609</v>
      </c>
      <c r="K24" s="362">
        <f>K25+K26</f>
        <v>0</v>
      </c>
      <c r="L24" s="362">
        <f t="shared" ref="L24:M24" si="0">L25+L26</f>
        <v>12.628</v>
      </c>
      <c r="M24" s="362">
        <f t="shared" si="0"/>
        <v>12.628</v>
      </c>
      <c r="N24" s="1"/>
      <c r="O24" s="341"/>
      <c r="P24" s="340"/>
      <c r="Q24" s="419"/>
      <c r="R24" s="419"/>
      <c r="S24" s="503" t="s">
        <v>14</v>
      </c>
      <c r="T24" s="503" t="s">
        <v>302</v>
      </c>
      <c r="U24" s="503" t="s">
        <v>311</v>
      </c>
      <c r="V24" s="503" t="s">
        <v>347</v>
      </c>
      <c r="W24" s="503" t="s">
        <v>348</v>
      </c>
      <c r="X24" s="503"/>
      <c r="Y24" s="333"/>
      <c r="Z24" s="333"/>
      <c r="AA24" s="333"/>
      <c r="AB24" s="333"/>
      <c r="AC24" s="333"/>
    </row>
    <row r="25" spans="1:29" x14ac:dyDescent="0.25">
      <c r="A25" s="363" t="s">
        <v>13</v>
      </c>
      <c r="B25" s="364"/>
      <c r="C25" s="364"/>
      <c r="D25" s="364"/>
      <c r="E25" s="364"/>
      <c r="F25" s="365">
        <v>40</v>
      </c>
      <c r="G25" s="366">
        <v>3.5</v>
      </c>
      <c r="H25" s="361">
        <v>9.2089999999999996</v>
      </c>
      <c r="I25" s="361"/>
      <c r="J25" s="21"/>
      <c r="K25" s="2">
        <v>0</v>
      </c>
      <c r="L25" s="2">
        <v>6.9409999999999989</v>
      </c>
      <c r="M25" s="340">
        <v>6.9409999999999989</v>
      </c>
      <c r="N25" s="1">
        <f>J24</f>
        <v>15.609</v>
      </c>
      <c r="O25" s="341">
        <f>N25/F25*100</f>
        <v>39.022500000000001</v>
      </c>
      <c r="P25" s="367">
        <f>IF(G24&gt;(F25*1.05),0,(F25*1.05)-G24)</f>
        <v>35.6</v>
      </c>
      <c r="Q25" s="367">
        <f>IF(N25&gt;(F25*1.05),0,(F25*1.05)-N25)</f>
        <v>26.390999999999998</v>
      </c>
      <c r="R25" s="367">
        <f>IF(N25&gt;(F25*1.05),0,(F25*1.05)-N25)</f>
        <v>26.390999999999998</v>
      </c>
      <c r="S25" s="504"/>
      <c r="T25" s="504"/>
      <c r="U25" s="504"/>
      <c r="V25" s="504"/>
      <c r="W25" s="504"/>
      <c r="X25" s="504"/>
      <c r="Y25" s="333"/>
      <c r="Z25" s="333"/>
      <c r="AA25" s="333"/>
      <c r="AB25" s="333"/>
      <c r="AC25" s="333"/>
    </row>
    <row r="26" spans="1:29" x14ac:dyDescent="0.25">
      <c r="A26" s="363" t="s">
        <v>10</v>
      </c>
      <c r="B26" s="364"/>
      <c r="C26" s="364"/>
      <c r="D26" s="364"/>
      <c r="E26" s="364"/>
      <c r="F26" s="365">
        <v>40</v>
      </c>
      <c r="G26" s="366">
        <v>2.9</v>
      </c>
      <c r="H26" s="361"/>
      <c r="I26" s="361"/>
      <c r="J26" s="1"/>
      <c r="K26" s="362">
        <v>0</v>
      </c>
      <c r="L26" s="362">
        <v>5.6870000000000003</v>
      </c>
      <c r="M26" s="371">
        <v>5.6870000000000003</v>
      </c>
      <c r="N26" s="1"/>
      <c r="O26" s="341"/>
      <c r="P26" s="369"/>
      <c r="Q26" s="370"/>
      <c r="R26" s="370"/>
      <c r="S26" s="505"/>
      <c r="T26" s="505"/>
      <c r="U26" s="505"/>
      <c r="V26" s="505"/>
      <c r="W26" s="505"/>
      <c r="X26" s="505"/>
      <c r="Y26" s="333"/>
      <c r="Z26" s="333"/>
      <c r="AA26" s="333"/>
      <c r="AB26" s="333"/>
      <c r="AC26" s="333"/>
    </row>
    <row r="27" spans="1:29" ht="15.75" customHeight="1" x14ac:dyDescent="0.25">
      <c r="A27" s="416" t="s">
        <v>312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3"/>
      <c r="T27" s="353"/>
      <c r="U27" s="353"/>
      <c r="V27" s="353"/>
      <c r="W27" s="353"/>
      <c r="X27" s="354"/>
      <c r="Y27" s="333"/>
      <c r="Z27" s="333"/>
      <c r="AA27" s="333"/>
      <c r="AB27" s="333"/>
      <c r="AC27" s="333"/>
    </row>
    <row r="28" spans="1:29" ht="15.75" customHeight="1" x14ac:dyDescent="0.25">
      <c r="A28" s="355"/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3"/>
      <c r="T28" s="353"/>
      <c r="U28" s="353"/>
      <c r="V28" s="353"/>
      <c r="W28" s="353"/>
      <c r="X28" s="357"/>
      <c r="Y28" s="333"/>
      <c r="Z28" s="333"/>
      <c r="AA28" s="333"/>
      <c r="AB28" s="333"/>
      <c r="AC28" s="333"/>
    </row>
    <row r="29" spans="1:29" ht="15.75" x14ac:dyDescent="0.25">
      <c r="A29" s="343" t="s">
        <v>313</v>
      </c>
      <c r="B29" s="358"/>
      <c r="C29" s="345"/>
      <c r="D29" s="345" t="s">
        <v>314</v>
      </c>
      <c r="E29" s="345"/>
      <c r="F29" s="359">
        <f>F30+F31</f>
        <v>50</v>
      </c>
      <c r="G29" s="360">
        <f>SUM(G30:G31)</f>
        <v>19.350000000000001</v>
      </c>
      <c r="H29" s="361">
        <v>0</v>
      </c>
      <c r="I29" s="361">
        <f>H29</f>
        <v>0</v>
      </c>
      <c r="J29" s="1">
        <f>G29+(I29)</f>
        <v>19.350000000000001</v>
      </c>
      <c r="K29" s="362">
        <f>K30+K31</f>
        <v>0</v>
      </c>
      <c r="L29" s="362">
        <f t="shared" ref="L29:M29" si="1">L30+L31</f>
        <v>27</v>
      </c>
      <c r="M29" s="362">
        <f t="shared" si="1"/>
        <v>27</v>
      </c>
      <c r="N29" s="1"/>
      <c r="O29" s="341"/>
      <c r="P29" s="340"/>
      <c r="Q29" s="419"/>
      <c r="R29" s="419"/>
      <c r="S29" s="503" t="s">
        <v>14</v>
      </c>
      <c r="T29" s="503" t="s">
        <v>315</v>
      </c>
      <c r="U29" s="503" t="s">
        <v>316</v>
      </c>
      <c r="V29" s="503" t="s">
        <v>349</v>
      </c>
      <c r="W29" s="503" t="s">
        <v>350</v>
      </c>
      <c r="X29" s="503"/>
      <c r="Y29" s="333"/>
      <c r="Z29" s="333"/>
      <c r="AA29" s="333"/>
      <c r="AB29" s="333"/>
      <c r="AC29" s="333"/>
    </row>
    <row r="30" spans="1:29" x14ac:dyDescent="0.25">
      <c r="A30" s="363" t="s">
        <v>13</v>
      </c>
      <c r="B30" s="364"/>
      <c r="C30" s="364"/>
      <c r="D30" s="364"/>
      <c r="E30" s="364"/>
      <c r="F30" s="365">
        <v>25</v>
      </c>
      <c r="G30" s="366">
        <v>7.25</v>
      </c>
      <c r="H30" s="361"/>
      <c r="I30" s="361"/>
      <c r="J30" s="21"/>
      <c r="K30" s="2">
        <v>0</v>
      </c>
      <c r="L30" s="2">
        <v>13.5</v>
      </c>
      <c r="M30" s="340">
        <v>13.5</v>
      </c>
      <c r="N30" s="1">
        <f>J29</f>
        <v>19.350000000000001</v>
      </c>
      <c r="O30" s="341">
        <f>N30/F30*100</f>
        <v>77.400000000000006</v>
      </c>
      <c r="P30" s="367">
        <f>IF(G29&gt;(F30*1.05),0,(F30*1.05)-G29)</f>
        <v>6.8999999999999986</v>
      </c>
      <c r="Q30" s="367">
        <f>IF(N30&gt;(F30*1.05),0,(F30*1.05)-N30)</f>
        <v>6.8999999999999986</v>
      </c>
      <c r="R30" s="367">
        <f>IF(N30&gt;(F30*1.05),0,(F30*1.05)-N30)</f>
        <v>6.8999999999999986</v>
      </c>
      <c r="S30" s="504"/>
      <c r="T30" s="504"/>
      <c r="U30" s="504"/>
      <c r="V30" s="504"/>
      <c r="W30" s="504"/>
      <c r="X30" s="504"/>
      <c r="Y30" s="333"/>
      <c r="Z30" s="333"/>
      <c r="AA30" s="333"/>
      <c r="AB30" s="333"/>
      <c r="AC30" s="333"/>
    </row>
    <row r="31" spans="1:29" x14ac:dyDescent="0.25">
      <c r="A31" s="363" t="s">
        <v>10</v>
      </c>
      <c r="B31" s="364"/>
      <c r="C31" s="364"/>
      <c r="D31" s="364"/>
      <c r="E31" s="364"/>
      <c r="F31" s="365">
        <v>25</v>
      </c>
      <c r="G31" s="366">
        <v>12.1</v>
      </c>
      <c r="H31" s="361"/>
      <c r="I31" s="361"/>
      <c r="J31" s="1"/>
      <c r="K31" s="362">
        <v>0</v>
      </c>
      <c r="L31" s="362">
        <v>13.5</v>
      </c>
      <c r="M31" s="371">
        <v>13.5</v>
      </c>
      <c r="N31" s="1"/>
      <c r="O31" s="341"/>
      <c r="P31" s="369"/>
      <c r="Q31" s="370"/>
      <c r="R31" s="370"/>
      <c r="S31" s="505"/>
      <c r="T31" s="505"/>
      <c r="U31" s="505"/>
      <c r="V31" s="505"/>
      <c r="W31" s="505"/>
      <c r="X31" s="505"/>
      <c r="Y31" s="333"/>
      <c r="Z31" s="333"/>
      <c r="AA31" s="333"/>
      <c r="AB31" s="333"/>
      <c r="AC31" s="333"/>
    </row>
    <row r="32" spans="1:29" ht="15.75" customHeight="1" x14ac:dyDescent="0.25">
      <c r="A32" s="416" t="s">
        <v>317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72"/>
      <c r="T32" s="372"/>
      <c r="U32" s="372"/>
      <c r="V32" s="372"/>
      <c r="W32" s="372"/>
      <c r="X32" s="354"/>
      <c r="Y32" s="333"/>
      <c r="Z32" s="333"/>
      <c r="AA32" s="333"/>
      <c r="AB32" s="333"/>
      <c r="AC32" s="333"/>
    </row>
    <row r="33" spans="1:29" ht="15.75" customHeight="1" x14ac:dyDescent="0.25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356"/>
      <c r="P33" s="356"/>
      <c r="Q33" s="356"/>
      <c r="R33" s="356"/>
      <c r="S33" s="353"/>
      <c r="T33" s="353"/>
      <c r="U33" s="353"/>
      <c r="V33" s="353"/>
      <c r="W33" s="353"/>
      <c r="X33" s="357"/>
      <c r="Y33" s="333"/>
      <c r="Z33" s="333"/>
      <c r="AA33" s="333"/>
      <c r="AB33" s="333"/>
      <c r="AC33" s="333"/>
    </row>
    <row r="34" spans="1:29" ht="15.75" x14ac:dyDescent="0.25">
      <c r="A34" s="343" t="s">
        <v>318</v>
      </c>
      <c r="B34" s="358"/>
      <c r="C34" s="345"/>
      <c r="D34" s="345" t="s">
        <v>57</v>
      </c>
      <c r="E34" s="345"/>
      <c r="F34" s="359">
        <f>F35+F36</f>
        <v>50</v>
      </c>
      <c r="G34" s="360">
        <f>SUM(G35:G36)</f>
        <v>7.3100000000000005</v>
      </c>
      <c r="H34" s="361">
        <v>1.5</v>
      </c>
      <c r="I34" s="361">
        <f>H34</f>
        <v>1.5</v>
      </c>
      <c r="J34" s="1">
        <f>G34+(I34)</f>
        <v>8.81</v>
      </c>
      <c r="K34" s="362">
        <f>K35+K36</f>
        <v>1.1000000000000001</v>
      </c>
      <c r="L34" s="362">
        <f t="shared" ref="L34:M34" si="2">L35+L36</f>
        <v>20.152000000000001</v>
      </c>
      <c r="M34" s="362">
        <f t="shared" si="2"/>
        <v>21.252000000000002</v>
      </c>
      <c r="N34" s="1"/>
      <c r="O34" s="341"/>
      <c r="P34" s="340"/>
      <c r="Q34" s="419"/>
      <c r="R34" s="419"/>
      <c r="S34" s="503" t="s">
        <v>308</v>
      </c>
      <c r="T34" s="503" t="s">
        <v>302</v>
      </c>
      <c r="U34" s="503" t="s">
        <v>319</v>
      </c>
      <c r="V34" s="503" t="s">
        <v>351</v>
      </c>
      <c r="W34" s="503" t="s">
        <v>352</v>
      </c>
      <c r="X34" s="503"/>
      <c r="Y34" s="333"/>
      <c r="Z34" s="333"/>
      <c r="AA34" s="333"/>
      <c r="AB34" s="333"/>
      <c r="AC34" s="333"/>
    </row>
    <row r="35" spans="1:29" x14ac:dyDescent="0.25">
      <c r="A35" s="363" t="s">
        <v>13</v>
      </c>
      <c r="B35" s="364"/>
      <c r="C35" s="364"/>
      <c r="D35" s="364"/>
      <c r="E35" s="364"/>
      <c r="F35" s="365">
        <v>25</v>
      </c>
      <c r="G35" s="366">
        <v>3.33</v>
      </c>
      <c r="H35" s="361"/>
      <c r="I35" s="361"/>
      <c r="J35" s="21"/>
      <c r="K35" s="2">
        <v>0.55000000000000004</v>
      </c>
      <c r="L35" s="2">
        <v>9.3760000000000012</v>
      </c>
      <c r="M35" s="340">
        <v>9.9260000000000019</v>
      </c>
      <c r="N35" s="1">
        <f>J34</f>
        <v>8.81</v>
      </c>
      <c r="O35" s="341">
        <f>N35/F35*100</f>
        <v>35.24</v>
      </c>
      <c r="P35" s="367">
        <f>IF(G34&gt;(F35*1.05),0,(F35*1.05)-G34)</f>
        <v>18.939999999999998</v>
      </c>
      <c r="Q35" s="367">
        <f>IF(N35&gt;(F35*1.05),0,(F35*1.05)-N35)</f>
        <v>17.439999999999998</v>
      </c>
      <c r="R35" s="367">
        <f>IF(N35&gt;(F35*1.05),0,(F35*1.05)-N35)</f>
        <v>17.439999999999998</v>
      </c>
      <c r="S35" s="504"/>
      <c r="T35" s="504"/>
      <c r="U35" s="504"/>
      <c r="V35" s="504"/>
      <c r="W35" s="504"/>
      <c r="X35" s="504"/>
      <c r="Y35" s="333"/>
      <c r="Z35" s="333"/>
      <c r="AA35" s="333"/>
      <c r="AB35" s="333"/>
      <c r="AC35" s="333"/>
    </row>
    <row r="36" spans="1:29" x14ac:dyDescent="0.25">
      <c r="A36" s="363" t="s">
        <v>10</v>
      </c>
      <c r="B36" s="364"/>
      <c r="C36" s="364"/>
      <c r="D36" s="364"/>
      <c r="E36" s="364"/>
      <c r="F36" s="365">
        <v>25</v>
      </c>
      <c r="G36" s="366">
        <v>3.98</v>
      </c>
      <c r="H36" s="361"/>
      <c r="I36" s="361"/>
      <c r="J36" s="1"/>
      <c r="K36" s="362">
        <v>0.54999999999999993</v>
      </c>
      <c r="L36" s="362">
        <v>10.776</v>
      </c>
      <c r="M36" s="371">
        <v>11.326000000000001</v>
      </c>
      <c r="N36" s="1"/>
      <c r="O36" s="341"/>
      <c r="P36" s="369"/>
      <c r="Q36" s="370"/>
      <c r="R36" s="370"/>
      <c r="S36" s="505"/>
      <c r="T36" s="505"/>
      <c r="U36" s="505"/>
      <c r="V36" s="505"/>
      <c r="W36" s="505"/>
      <c r="X36" s="505"/>
      <c r="Y36" s="333"/>
      <c r="Z36" s="333"/>
      <c r="AA36" s="333"/>
      <c r="AB36" s="333"/>
      <c r="AC36" s="333"/>
    </row>
    <row r="37" spans="1:29" ht="15.75" customHeight="1" x14ac:dyDescent="0.25">
      <c r="A37" s="416" t="s">
        <v>320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72"/>
      <c r="T37" s="372"/>
      <c r="U37" s="372"/>
      <c r="V37" s="372"/>
      <c r="W37" s="372"/>
      <c r="X37" s="354"/>
      <c r="Y37" s="333"/>
      <c r="Z37" s="333"/>
      <c r="AA37" s="333"/>
      <c r="AB37" s="333"/>
      <c r="AC37" s="333"/>
    </row>
    <row r="38" spans="1:29" ht="15.75" customHeight="1" x14ac:dyDescent="0.25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3"/>
      <c r="T38" s="353"/>
      <c r="U38" s="353"/>
      <c r="V38" s="353"/>
      <c r="W38" s="353"/>
      <c r="X38" s="357"/>
      <c r="Y38" s="333"/>
      <c r="Z38" s="333"/>
      <c r="AA38" s="333"/>
      <c r="AB38" s="333"/>
      <c r="AC38" s="333"/>
    </row>
    <row r="39" spans="1:29" ht="15.75" x14ac:dyDescent="0.25">
      <c r="A39" s="343" t="s">
        <v>322</v>
      </c>
      <c r="B39" s="358"/>
      <c r="C39" s="345"/>
      <c r="D39" s="345" t="s">
        <v>59</v>
      </c>
      <c r="E39" s="345"/>
      <c r="F39" s="359">
        <f>F40+F41</f>
        <v>40</v>
      </c>
      <c r="G39" s="360">
        <f>SUM(G40:G41)</f>
        <v>10.27</v>
      </c>
      <c r="H39" s="361">
        <v>0</v>
      </c>
      <c r="I39" s="361">
        <f>H39</f>
        <v>0</v>
      </c>
      <c r="J39" s="1">
        <f>G39+(I39)</f>
        <v>10.27</v>
      </c>
      <c r="K39" s="362">
        <f>K40+K41</f>
        <v>0</v>
      </c>
      <c r="L39" s="362">
        <f t="shared" ref="L39:M39" si="3">L40+L41</f>
        <v>22.509</v>
      </c>
      <c r="M39" s="362">
        <f t="shared" si="3"/>
        <v>22.509</v>
      </c>
      <c r="N39" s="1"/>
      <c r="O39" s="341"/>
      <c r="P39" s="340"/>
      <c r="Q39" s="419"/>
      <c r="R39" s="419"/>
      <c r="S39" s="503" t="s">
        <v>321</v>
      </c>
      <c r="T39" s="503" t="s">
        <v>323</v>
      </c>
      <c r="U39" s="503"/>
      <c r="V39" s="503" t="s">
        <v>353</v>
      </c>
      <c r="W39" s="503" t="s">
        <v>354</v>
      </c>
      <c r="X39" s="503"/>
      <c r="Y39" s="333"/>
      <c r="Z39" s="333"/>
      <c r="AA39" s="333"/>
      <c r="AB39" s="333"/>
      <c r="AC39" s="333"/>
    </row>
    <row r="40" spans="1:29" x14ac:dyDescent="0.25">
      <c r="A40" s="363" t="s">
        <v>13</v>
      </c>
      <c r="B40" s="364"/>
      <c r="C40" s="364"/>
      <c r="D40" s="364"/>
      <c r="E40" s="364"/>
      <c r="F40" s="365">
        <v>20</v>
      </c>
      <c r="G40" s="366">
        <v>6.11</v>
      </c>
      <c r="H40" s="361"/>
      <c r="I40" s="361"/>
      <c r="J40" s="21"/>
      <c r="K40" s="2">
        <v>0</v>
      </c>
      <c r="L40" s="2">
        <v>11.255000000000001</v>
      </c>
      <c r="M40" s="2">
        <v>11.255000000000001</v>
      </c>
      <c r="N40" s="1">
        <f>J39</f>
        <v>10.27</v>
      </c>
      <c r="O40" s="341">
        <f>N40/F40*100</f>
        <v>51.349999999999994</v>
      </c>
      <c r="P40" s="367">
        <f>IF(G39&gt;(F40*1.05),0,(F40*1.05)-G39)</f>
        <v>10.73</v>
      </c>
      <c r="Q40" s="367">
        <f>IF(N40&gt;(F40*1.05),0,(F40*1.05)-N40)</f>
        <v>10.73</v>
      </c>
      <c r="R40" s="367">
        <f>IF(N40&gt;(F40*1.05),0,(F40*1.05)-N40)</f>
        <v>10.73</v>
      </c>
      <c r="S40" s="504"/>
      <c r="T40" s="504"/>
      <c r="U40" s="504"/>
      <c r="V40" s="504"/>
      <c r="W40" s="504"/>
      <c r="X40" s="504"/>
      <c r="Y40" s="333"/>
      <c r="Z40" s="333"/>
      <c r="AA40" s="333"/>
      <c r="AB40" s="333"/>
      <c r="AC40" s="333"/>
    </row>
    <row r="41" spans="1:29" ht="15.75" customHeight="1" x14ac:dyDescent="0.25">
      <c r="A41" s="363" t="s">
        <v>10</v>
      </c>
      <c r="B41" s="364"/>
      <c r="C41" s="364"/>
      <c r="D41" s="364"/>
      <c r="E41" s="364"/>
      <c r="F41" s="365">
        <v>20</v>
      </c>
      <c r="G41" s="366">
        <v>4.16</v>
      </c>
      <c r="H41" s="361"/>
      <c r="I41" s="361"/>
      <c r="J41" s="1"/>
      <c r="K41" s="362">
        <v>0</v>
      </c>
      <c r="L41" s="362">
        <v>11.254</v>
      </c>
      <c r="M41" s="371">
        <v>11.254</v>
      </c>
      <c r="N41" s="1"/>
      <c r="O41" s="341"/>
      <c r="P41" s="369"/>
      <c r="Q41" s="370"/>
      <c r="R41" s="370"/>
      <c r="S41" s="505"/>
      <c r="T41" s="505"/>
      <c r="U41" s="505"/>
      <c r="V41" s="505"/>
      <c r="W41" s="505"/>
      <c r="X41" s="505"/>
      <c r="Y41" s="333"/>
      <c r="Z41" s="333"/>
      <c r="AA41" s="333"/>
      <c r="AB41" s="333"/>
      <c r="AC41" s="333"/>
    </row>
    <row r="42" spans="1:29" ht="15.75" customHeight="1" x14ac:dyDescent="0.25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3"/>
      <c r="T42" s="353"/>
      <c r="U42" s="353"/>
      <c r="V42" s="353"/>
      <c r="W42" s="353"/>
      <c r="X42" s="357"/>
      <c r="Y42" s="333"/>
      <c r="Z42" s="333"/>
      <c r="AA42" s="333"/>
      <c r="AB42" s="333"/>
      <c r="AC42" s="333"/>
    </row>
    <row r="43" spans="1:29" ht="15.75" x14ac:dyDescent="0.25">
      <c r="A43" s="343" t="s">
        <v>324</v>
      </c>
      <c r="B43" s="358"/>
      <c r="C43" s="345"/>
      <c r="D43" s="345" t="s">
        <v>152</v>
      </c>
      <c r="E43" s="345"/>
      <c r="F43" s="359">
        <f>F44+F45</f>
        <v>32.5</v>
      </c>
      <c r="G43" s="360">
        <f>SUM(G44:G45)</f>
        <v>2.84</v>
      </c>
      <c r="H43" s="361">
        <v>3.53</v>
      </c>
      <c r="I43" s="361">
        <f>H43</f>
        <v>3.53</v>
      </c>
      <c r="J43" s="1">
        <f>G43+(I43)</f>
        <v>6.3699999999999992</v>
      </c>
      <c r="K43" s="362">
        <f>K44+K45</f>
        <v>4.37</v>
      </c>
      <c r="L43" s="362">
        <f t="shared" ref="L43:M43" si="4">L44+L45</f>
        <v>6.8</v>
      </c>
      <c r="M43" s="362">
        <f t="shared" si="4"/>
        <v>11.17</v>
      </c>
      <c r="N43" s="1"/>
      <c r="O43" s="341"/>
      <c r="P43" s="340"/>
      <c r="Q43" s="419"/>
      <c r="R43" s="419"/>
      <c r="S43" s="503" t="s">
        <v>325</v>
      </c>
      <c r="T43" s="503" t="s">
        <v>326</v>
      </c>
      <c r="U43" s="503"/>
      <c r="V43" s="503" t="s">
        <v>355</v>
      </c>
      <c r="W43" s="503" t="s">
        <v>356</v>
      </c>
      <c r="X43" s="503"/>
      <c r="Y43" s="333"/>
      <c r="Z43" s="333"/>
      <c r="AA43" s="333"/>
      <c r="AB43" s="333"/>
      <c r="AC43" s="333"/>
    </row>
    <row r="44" spans="1:29" x14ac:dyDescent="0.25">
      <c r="A44" s="363" t="s">
        <v>13</v>
      </c>
      <c r="B44" s="364"/>
      <c r="C44" s="364"/>
      <c r="D44" s="364"/>
      <c r="E44" s="364"/>
      <c r="F44" s="365">
        <v>7.5</v>
      </c>
      <c r="G44" s="366">
        <v>0</v>
      </c>
      <c r="H44" s="361"/>
      <c r="I44" s="361"/>
      <c r="J44" s="21"/>
      <c r="K44" s="2">
        <v>1.17</v>
      </c>
      <c r="L44" s="2">
        <v>3</v>
      </c>
      <c r="M44" s="340">
        <v>4.17</v>
      </c>
      <c r="N44" s="1">
        <f>J43</f>
        <v>6.3699999999999992</v>
      </c>
      <c r="O44" s="341">
        <f>N44/F44*100</f>
        <v>84.933333333333323</v>
      </c>
      <c r="P44" s="367">
        <f>IF(G43&gt;(F44*1.05),0,(F44*1.05)-G43)</f>
        <v>5.0350000000000001</v>
      </c>
      <c r="Q44" s="367">
        <f>IF(N44&gt;(F44*1.05),0,(F44*1.05)-N44)</f>
        <v>1.5050000000000008</v>
      </c>
      <c r="R44" s="367">
        <f>IF(N44&gt;(F44*1.05),0,(F44*1.05)-N44)</f>
        <v>1.5050000000000008</v>
      </c>
      <c r="S44" s="504"/>
      <c r="T44" s="504"/>
      <c r="U44" s="504"/>
      <c r="V44" s="504"/>
      <c r="W44" s="504"/>
      <c r="X44" s="504"/>
      <c r="Y44" s="333"/>
      <c r="Z44" s="333"/>
      <c r="AA44" s="333"/>
      <c r="AB44" s="333"/>
      <c r="AC44" s="333"/>
    </row>
    <row r="45" spans="1:29" x14ac:dyDescent="0.25">
      <c r="A45" s="363" t="s">
        <v>10</v>
      </c>
      <c r="B45" s="364"/>
      <c r="C45" s="364"/>
      <c r="D45" s="364"/>
      <c r="E45" s="364"/>
      <c r="F45" s="365">
        <v>25</v>
      </c>
      <c r="G45" s="366">
        <v>2.84</v>
      </c>
      <c r="H45" s="361">
        <v>3.53</v>
      </c>
      <c r="I45" s="361"/>
      <c r="J45" s="1"/>
      <c r="K45" s="362">
        <v>3.2</v>
      </c>
      <c r="L45" s="362">
        <v>3.8</v>
      </c>
      <c r="M45" s="371">
        <v>7</v>
      </c>
      <c r="N45" s="1"/>
      <c r="O45" s="341"/>
      <c r="P45" s="369"/>
      <c r="Q45" s="370"/>
      <c r="R45" s="370"/>
      <c r="S45" s="505"/>
      <c r="T45" s="505"/>
      <c r="U45" s="505"/>
      <c r="V45" s="505"/>
      <c r="W45" s="505"/>
      <c r="X45" s="505"/>
      <c r="Y45" s="333"/>
      <c r="Z45" s="333"/>
      <c r="AA45" s="333"/>
      <c r="AB45" s="333"/>
      <c r="AC45" s="333"/>
    </row>
    <row r="46" spans="1:29" x14ac:dyDescent="0.25">
      <c r="A46" s="355"/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3"/>
      <c r="T46" s="353"/>
      <c r="U46" s="353"/>
      <c r="V46" s="353"/>
      <c r="W46" s="353"/>
      <c r="X46" s="357"/>
      <c r="Y46" s="333"/>
      <c r="Z46" s="333"/>
      <c r="AA46" s="333"/>
      <c r="AB46" s="333"/>
      <c r="AC46" s="333"/>
    </row>
  </sheetData>
  <mergeCells count="43">
    <mergeCell ref="V9:X9"/>
    <mergeCell ref="X39:X41"/>
    <mergeCell ref="S43:S45"/>
    <mergeCell ref="T43:T45"/>
    <mergeCell ref="U43:U45"/>
    <mergeCell ref="V43:V45"/>
    <mergeCell ref="W43:W45"/>
    <mergeCell ref="X43:X45"/>
    <mergeCell ref="S39:S41"/>
    <mergeCell ref="T39:T41"/>
    <mergeCell ref="U39:U41"/>
    <mergeCell ref="V39:V41"/>
    <mergeCell ref="W39:W41"/>
    <mergeCell ref="W34:W36"/>
    <mergeCell ref="X34:X36"/>
    <mergeCell ref="X24:X26"/>
    <mergeCell ref="X29:X31"/>
    <mergeCell ref="W24:W26"/>
    <mergeCell ref="V18:V21"/>
    <mergeCell ref="W18:W21"/>
    <mergeCell ref="X18:X21"/>
    <mergeCell ref="V29:V31"/>
    <mergeCell ref="W29:W31"/>
    <mergeCell ref="M19:M21"/>
    <mergeCell ref="A12:X12"/>
    <mergeCell ref="S13:U13"/>
    <mergeCell ref="V13:W13"/>
    <mergeCell ref="N14:O14"/>
    <mergeCell ref="A17:R17"/>
    <mergeCell ref="S18:S21"/>
    <mergeCell ref="T18:T21"/>
    <mergeCell ref="U18:U21"/>
    <mergeCell ref="S34:S36"/>
    <mergeCell ref="T34:T36"/>
    <mergeCell ref="U34:U36"/>
    <mergeCell ref="V34:V36"/>
    <mergeCell ref="S24:S26"/>
    <mergeCell ref="T24:T26"/>
    <mergeCell ref="U24:U26"/>
    <mergeCell ref="V24:V26"/>
    <mergeCell ref="S29:S31"/>
    <mergeCell ref="T29:T31"/>
    <mergeCell ref="U29:U31"/>
  </mergeCells>
  <conditionalFormatting sqref="Q18:R21 P14:R16">
    <cfRule type="expression" dxfId="28" priority="29" stopIfTrue="1">
      <formula>AND(P14&lt;&gt;"",OR(P14&lt;=0,P14="-"))</formula>
    </cfRule>
  </conditionalFormatting>
  <conditionalFormatting sqref="P47:R64403">
    <cfRule type="expression" dxfId="27" priority="30" stopIfTrue="1">
      <formula>AND(P47&lt;&gt;"",OR(P47=0,P47="-"))</formula>
    </cfRule>
  </conditionalFormatting>
  <conditionalFormatting sqref="P24:R24 P26:R26">
    <cfRule type="expression" dxfId="26" priority="25" stopIfTrue="1">
      <formula>AND(P24&lt;&gt;"",OR(P24&lt;=0,P24="-"))</formula>
    </cfRule>
  </conditionalFormatting>
  <conditionalFormatting sqref="P25">
    <cfRule type="expression" dxfId="25" priority="24" stopIfTrue="1">
      <formula>AND(P25&lt;&gt;"",OR(P25&lt;=0,P25="-"))</formula>
    </cfRule>
  </conditionalFormatting>
  <conditionalFormatting sqref="R25">
    <cfRule type="expression" dxfId="24" priority="22" stopIfTrue="1">
      <formula>AND(R25&lt;&gt;"",OR(R25&lt;=0,R25="-"))</formula>
    </cfRule>
  </conditionalFormatting>
  <conditionalFormatting sqref="R35">
    <cfRule type="expression" dxfId="23" priority="18" stopIfTrue="1">
      <formula>AND(R35&lt;&gt;"",OR(R35&lt;=0,R35="-"))</formula>
    </cfRule>
  </conditionalFormatting>
  <conditionalFormatting sqref="Q25">
    <cfRule type="expression" dxfId="22" priority="23" stopIfTrue="1">
      <formula>AND(Q25&lt;&gt;"",OR(Q25&lt;=0,Q25="-"))</formula>
    </cfRule>
  </conditionalFormatting>
  <conditionalFormatting sqref="P34:R34 P36:R36">
    <cfRule type="expression" dxfId="21" priority="21" stopIfTrue="1">
      <formula>AND(P34&lt;&gt;"",OR(P34&lt;=0,P34="-"))</formula>
    </cfRule>
  </conditionalFormatting>
  <conditionalFormatting sqref="P35">
    <cfRule type="expression" dxfId="20" priority="20" stopIfTrue="1">
      <formula>AND(P35&lt;&gt;"",OR(P35&lt;=0,P35="-"))</formula>
    </cfRule>
  </conditionalFormatting>
  <conditionalFormatting sqref="Q35">
    <cfRule type="expression" dxfId="19" priority="19" stopIfTrue="1">
      <formula>AND(Q35&lt;&gt;"",OR(Q35&lt;=0,Q35="-"))</formula>
    </cfRule>
  </conditionalFormatting>
  <conditionalFormatting sqref="R40">
    <cfRule type="expression" dxfId="18" priority="10" stopIfTrue="1">
      <formula>AND(R40&lt;&gt;"",OR(R40&lt;=0,R40="-"))</formula>
    </cfRule>
  </conditionalFormatting>
  <conditionalFormatting sqref="P39:R39 P41:R41">
    <cfRule type="expression" dxfId="17" priority="13" stopIfTrue="1">
      <formula>AND(P39&lt;&gt;"",OR(P39&lt;=0,P39="-"))</formula>
    </cfRule>
  </conditionalFormatting>
  <conditionalFormatting sqref="P40">
    <cfRule type="expression" dxfId="16" priority="12" stopIfTrue="1">
      <formula>AND(P40&lt;&gt;"",OR(P40&lt;=0,P40="-"))</formula>
    </cfRule>
  </conditionalFormatting>
  <conditionalFormatting sqref="Q40">
    <cfRule type="expression" dxfId="15" priority="11" stopIfTrue="1">
      <formula>AND(Q40&lt;&gt;"",OR(Q40&lt;=0,Q40="-"))</formula>
    </cfRule>
  </conditionalFormatting>
  <conditionalFormatting sqref="R44">
    <cfRule type="expression" dxfId="14" priority="6" stopIfTrue="1">
      <formula>AND(R44&lt;&gt;"",OR(R44&lt;=0,R44="-"))</formula>
    </cfRule>
  </conditionalFormatting>
  <conditionalFormatting sqref="P43:R43 P45:R45">
    <cfRule type="expression" dxfId="13" priority="9" stopIfTrue="1">
      <formula>AND(P43&lt;&gt;"",OR(P43&lt;=0,P43="-"))</formula>
    </cfRule>
  </conditionalFormatting>
  <conditionalFormatting sqref="P44">
    <cfRule type="expression" dxfId="12" priority="8" stopIfTrue="1">
      <formula>AND(P44&lt;&gt;"",OR(P44&lt;=0,P44="-"))</formula>
    </cfRule>
  </conditionalFormatting>
  <conditionalFormatting sqref="Q44">
    <cfRule type="expression" dxfId="11" priority="7" stopIfTrue="1">
      <formula>AND(Q44&lt;&gt;"",OR(Q44&lt;=0,Q44="-"))</formula>
    </cfRule>
  </conditionalFormatting>
  <conditionalFormatting sqref="P29:R29 P31:R31">
    <cfRule type="expression" dxfId="10" priority="5" stopIfTrue="1">
      <formula>AND(P29&lt;&gt;"",OR(P29&lt;=0,P29="-"))</formula>
    </cfRule>
  </conditionalFormatting>
  <conditionalFormatting sqref="P30">
    <cfRule type="expression" dxfId="9" priority="4" stopIfTrue="1">
      <formula>AND(P30&lt;&gt;"",OR(P30&lt;=0,P30="-"))</formula>
    </cfRule>
  </conditionalFormatting>
  <conditionalFormatting sqref="Q30">
    <cfRule type="expression" dxfId="8" priority="3" stopIfTrue="1">
      <formula>AND(Q30&lt;&gt;"",OR(Q30&lt;=0,Q30="-"))</formula>
    </cfRule>
  </conditionalFormatting>
  <conditionalFormatting sqref="R30">
    <cfRule type="expression" dxfId="7" priority="2" stopIfTrue="1">
      <formula>AND(R30&lt;&gt;"",OR(R30&lt;=0,R30="-"))</formula>
    </cfRule>
  </conditionalFormatting>
  <conditionalFormatting sqref="P18:P21">
    <cfRule type="expression" dxfId="6" priority="1" stopIfTrue="1">
      <formula>AND(P18&lt;&gt;"",OR(P18&lt;=0,P18="-"))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zoomScale="50" zoomScaleNormal="50" workbookViewId="0">
      <pane ySplit="11" topLeftCell="A12" activePane="bottomLeft" state="frozen"/>
      <selection pane="bottomLeft"/>
    </sheetView>
  </sheetViews>
  <sheetFormatPr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ht="20.25" customHeight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20.25" customHeight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21" customHeight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35.25" customHeight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10" t="s">
        <v>1</v>
      </c>
      <c r="W4" s="511"/>
      <c r="X4" s="511"/>
    </row>
    <row r="5" spans="1:30" s="5" customFormat="1" ht="22.5" customHeight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358</v>
      </c>
    </row>
    <row r="6" spans="1:30" s="5" customFormat="1" ht="30.75" customHeight="1" x14ac:dyDescent="0.25">
      <c r="A6" s="17"/>
      <c r="B6" s="13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344</v>
      </c>
    </row>
    <row r="7" spans="1:30" s="5" customFormat="1" ht="49.5" customHeight="1" thickBot="1" x14ac:dyDescent="0.3">
      <c r="A7" s="515" t="s">
        <v>23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</row>
    <row r="8" spans="1:30" s="5" customFormat="1" ht="52.5" customHeight="1" thickBot="1" x14ac:dyDescent="0.3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66" t="s">
        <v>17</v>
      </c>
      <c r="T8" s="567"/>
      <c r="U8" s="568"/>
      <c r="V8" s="569" t="s">
        <v>19</v>
      </c>
      <c r="W8" s="570"/>
      <c r="X8" s="24"/>
      <c r="Y8" s="4"/>
      <c r="Z8" s="4"/>
      <c r="AA8" s="4"/>
      <c r="AB8" s="4"/>
      <c r="AC8" s="4"/>
      <c r="AD8" s="4"/>
    </row>
    <row r="9" spans="1:30" s="334" customFormat="1" ht="87.75" customHeight="1" thickBot="1" x14ac:dyDescent="0.3">
      <c r="A9" s="323" t="s">
        <v>288</v>
      </c>
      <c r="B9" s="324" t="s">
        <v>289</v>
      </c>
      <c r="C9" s="324" t="s">
        <v>290</v>
      </c>
      <c r="D9" s="325" t="s">
        <v>3</v>
      </c>
      <c r="E9" s="373" t="s">
        <v>291</v>
      </c>
      <c r="F9" s="327" t="s">
        <v>292</v>
      </c>
      <c r="G9" s="328" t="s">
        <v>361</v>
      </c>
      <c r="H9" s="329" t="s">
        <v>293</v>
      </c>
      <c r="I9" s="330" t="s">
        <v>22</v>
      </c>
      <c r="J9" s="328" t="s">
        <v>20</v>
      </c>
      <c r="K9" s="328" t="s">
        <v>294</v>
      </c>
      <c r="L9" s="328" t="s">
        <v>295</v>
      </c>
      <c r="M9" s="328" t="s">
        <v>296</v>
      </c>
      <c r="N9" s="521" t="s">
        <v>6</v>
      </c>
      <c r="O9" s="522"/>
      <c r="P9" s="32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32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32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331" t="s">
        <v>18</v>
      </c>
      <c r="T9" s="331" t="s">
        <v>297</v>
      </c>
      <c r="U9" s="331" t="s">
        <v>298</v>
      </c>
      <c r="V9" s="332" t="s">
        <v>15</v>
      </c>
      <c r="W9" s="332" t="s">
        <v>16</v>
      </c>
      <c r="X9" s="328" t="s">
        <v>7</v>
      </c>
      <c r="Y9" s="333"/>
      <c r="Z9" s="333"/>
      <c r="AA9" s="333"/>
      <c r="AB9" s="333"/>
      <c r="AC9" s="333"/>
      <c r="AD9" s="333"/>
    </row>
    <row r="10" spans="1:30" s="5" customFormat="1" ht="16.5" customHeight="1" x14ac:dyDescent="0.25">
      <c r="A10" s="335"/>
      <c r="B10" s="336"/>
      <c r="C10" s="336"/>
      <c r="D10" s="336"/>
      <c r="E10" s="336"/>
      <c r="F10" s="337" t="s">
        <v>8</v>
      </c>
      <c r="G10" s="337" t="s">
        <v>8</v>
      </c>
      <c r="H10" s="337" t="s">
        <v>21</v>
      </c>
      <c r="I10" s="337" t="s">
        <v>21</v>
      </c>
      <c r="J10" s="337" t="s">
        <v>8</v>
      </c>
      <c r="K10" s="337" t="s">
        <v>21</v>
      </c>
      <c r="L10" s="337" t="s">
        <v>21</v>
      </c>
      <c r="M10" s="337" t="s">
        <v>21</v>
      </c>
      <c r="N10" s="337" t="s">
        <v>8</v>
      </c>
      <c r="O10" s="337" t="s">
        <v>9</v>
      </c>
      <c r="P10" s="338" t="s">
        <v>8</v>
      </c>
      <c r="Q10" s="22"/>
      <c r="R10" s="22"/>
      <c r="S10" s="339"/>
      <c r="T10" s="339"/>
      <c r="U10" s="339"/>
      <c r="V10" s="339"/>
      <c r="W10" s="339"/>
      <c r="Y10" s="333"/>
      <c r="Z10" s="333"/>
      <c r="AA10" s="333"/>
      <c r="AB10" s="333"/>
      <c r="AC10" s="333"/>
      <c r="AD10" s="4"/>
    </row>
    <row r="11" spans="1:30" ht="14.25" hidden="1" customHeight="1" x14ac:dyDescent="0.25">
      <c r="A11" s="420" t="s">
        <v>10</v>
      </c>
      <c r="B11" s="20"/>
      <c r="C11" s="20"/>
      <c r="D11" s="20"/>
      <c r="E11" s="20"/>
      <c r="F11" s="421">
        <v>3.15</v>
      </c>
      <c r="G11" s="21">
        <v>1.9</v>
      </c>
      <c r="H11" s="1"/>
      <c r="I11" s="1"/>
      <c r="J11" s="1"/>
      <c r="K11" s="1"/>
      <c r="L11" s="1"/>
      <c r="M11" s="340"/>
      <c r="N11" s="1"/>
      <c r="O11" s="341"/>
      <c r="P11" s="2"/>
      <c r="Q11" s="27"/>
      <c r="R11" s="27"/>
      <c r="S11" s="422"/>
      <c r="T11" s="422"/>
      <c r="U11" s="422"/>
      <c r="V11" s="422"/>
      <c r="W11" s="422"/>
      <c r="X11" s="418"/>
      <c r="Y11" s="333"/>
      <c r="Z11" s="333"/>
      <c r="AA11" s="333"/>
      <c r="AB11" s="333"/>
      <c r="AC11" s="333"/>
    </row>
    <row r="12" spans="1:30" ht="24.75" customHeight="1" x14ac:dyDescent="0.25">
      <c r="A12" s="523" t="s">
        <v>333</v>
      </c>
      <c r="B12" s="524"/>
      <c r="C12" s="524"/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342"/>
      <c r="T12" s="342"/>
      <c r="U12" s="342"/>
      <c r="V12" s="342"/>
      <c r="W12" s="342"/>
      <c r="X12" s="342"/>
      <c r="Y12" s="333"/>
      <c r="Z12" s="333"/>
      <c r="AA12" s="333"/>
      <c r="AB12" s="333"/>
      <c r="AC12" s="333"/>
    </row>
    <row r="13" spans="1:30" outlineLevel="1" x14ac:dyDescent="0.25">
      <c r="A13" s="355"/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3"/>
      <c r="T13" s="353"/>
      <c r="U13" s="353"/>
      <c r="V13" s="353"/>
      <c r="W13" s="353"/>
      <c r="X13" s="357"/>
      <c r="Y13" s="333"/>
      <c r="Z13" s="333"/>
      <c r="AA13" s="333"/>
      <c r="AB13" s="333"/>
      <c r="AC13" s="333"/>
    </row>
    <row r="14" spans="1:30" ht="12.75" customHeight="1" outlineLevel="1" x14ac:dyDescent="0.25">
      <c r="A14" s="343" t="s">
        <v>334</v>
      </c>
      <c r="B14" s="358"/>
      <c r="C14" s="345"/>
      <c r="D14" s="345" t="s">
        <v>57</v>
      </c>
      <c r="E14" s="345"/>
      <c r="F14" s="359">
        <f>F15+F16</f>
        <v>80.5</v>
      </c>
      <c r="G14" s="385">
        <f>SUM(G15:G17)</f>
        <v>20.5</v>
      </c>
      <c r="H14" s="361">
        <v>9.2799999999999994</v>
      </c>
      <c r="I14" s="361">
        <f>H14</f>
        <v>9.2799999999999994</v>
      </c>
      <c r="J14" s="1">
        <f>G14+(I14)</f>
        <v>29.78</v>
      </c>
      <c r="K14" s="1"/>
      <c r="L14" s="1"/>
      <c r="M14" s="340"/>
      <c r="N14" s="1"/>
      <c r="O14" s="341"/>
      <c r="P14" s="340"/>
      <c r="Q14" s="486"/>
      <c r="R14" s="486"/>
      <c r="S14" s="503" t="s">
        <v>335</v>
      </c>
      <c r="T14" s="503" t="s">
        <v>335</v>
      </c>
      <c r="U14" s="503" t="s">
        <v>336</v>
      </c>
      <c r="V14" s="503" t="s">
        <v>337</v>
      </c>
      <c r="W14" s="503" t="s">
        <v>338</v>
      </c>
      <c r="X14" s="503" t="s">
        <v>339</v>
      </c>
      <c r="Y14" s="333"/>
      <c r="Z14" s="333"/>
      <c r="AA14" s="333"/>
      <c r="AB14" s="333"/>
      <c r="AC14" s="333"/>
    </row>
    <row r="15" spans="1:30" outlineLevel="1" x14ac:dyDescent="0.25">
      <c r="A15" s="363" t="s">
        <v>13</v>
      </c>
      <c r="B15" s="364"/>
      <c r="C15" s="364"/>
      <c r="D15" s="364"/>
      <c r="E15" s="364"/>
      <c r="F15" s="365">
        <v>40.5</v>
      </c>
      <c r="G15" s="366">
        <v>1.4</v>
      </c>
      <c r="H15" s="361"/>
      <c r="I15" s="361"/>
      <c r="J15" s="21"/>
      <c r="K15" s="21"/>
      <c r="L15" s="21"/>
      <c r="M15" s="340"/>
      <c r="N15" s="1">
        <f>J14</f>
        <v>29.78</v>
      </c>
      <c r="O15" s="341">
        <f>N15/(F16+F17)*100</f>
        <v>49.633333333333333</v>
      </c>
      <c r="P15" s="367">
        <f>IF(G14&gt;((F16+F17)*1.05),0,((F16+F17)*1.05)-G14)</f>
        <v>42.5</v>
      </c>
      <c r="Q15" s="367">
        <f>IF(N15&gt;((F16+F17)*1.05),0,((F16+F17)*1.05)-N15)</f>
        <v>33.22</v>
      </c>
      <c r="R15" s="367">
        <f>IF(N15&gt;((F16+F17)*1.05),0,((F16+F17)*1.05)-N15)</f>
        <v>33.22</v>
      </c>
      <c r="S15" s="504"/>
      <c r="T15" s="504"/>
      <c r="U15" s="504"/>
      <c r="V15" s="504"/>
      <c r="W15" s="504"/>
      <c r="X15" s="504"/>
      <c r="Y15" s="333"/>
      <c r="Z15" s="333"/>
      <c r="AA15" s="333"/>
      <c r="AB15" s="333"/>
      <c r="AC15" s="333"/>
    </row>
    <row r="16" spans="1:30" outlineLevel="1" x14ac:dyDescent="0.25">
      <c r="A16" s="363" t="s">
        <v>10</v>
      </c>
      <c r="B16" s="364"/>
      <c r="C16" s="364"/>
      <c r="D16" s="364"/>
      <c r="E16" s="364"/>
      <c r="F16" s="365">
        <v>40</v>
      </c>
      <c r="G16" s="366">
        <v>6.6</v>
      </c>
      <c r="H16" s="361"/>
      <c r="I16" s="361"/>
      <c r="J16" s="1"/>
      <c r="K16" s="1"/>
      <c r="L16" s="1"/>
      <c r="M16" s="21" t="s">
        <v>309</v>
      </c>
      <c r="N16" s="1"/>
      <c r="O16" s="341"/>
      <c r="P16" s="369"/>
      <c r="Q16" s="370"/>
      <c r="R16" s="370"/>
      <c r="S16" s="504"/>
      <c r="T16" s="504"/>
      <c r="U16" s="504"/>
      <c r="V16" s="504"/>
      <c r="W16" s="504"/>
      <c r="X16" s="504"/>
      <c r="Y16" s="333"/>
      <c r="Z16" s="333"/>
      <c r="AA16" s="333"/>
      <c r="AB16" s="333"/>
      <c r="AC16" s="333"/>
    </row>
    <row r="17" spans="1:29" outlineLevel="1" x14ac:dyDescent="0.25">
      <c r="A17" s="363" t="s">
        <v>340</v>
      </c>
      <c r="B17" s="364"/>
      <c r="C17" s="364"/>
      <c r="D17" s="364"/>
      <c r="E17" s="364"/>
      <c r="F17" s="365">
        <v>20</v>
      </c>
      <c r="G17" s="366">
        <v>12.5</v>
      </c>
      <c r="H17" s="361"/>
      <c r="I17" s="361"/>
      <c r="J17" s="1"/>
      <c r="K17" s="1"/>
      <c r="L17" s="1"/>
      <c r="M17" s="21" t="s">
        <v>309</v>
      </c>
      <c r="N17" s="1"/>
      <c r="O17" s="341"/>
      <c r="P17" s="369"/>
      <c r="Q17" s="370"/>
      <c r="R17" s="370"/>
      <c r="S17" s="505"/>
      <c r="T17" s="505"/>
      <c r="U17" s="505"/>
      <c r="V17" s="505"/>
      <c r="W17" s="505"/>
      <c r="X17" s="505"/>
      <c r="Y17" s="333"/>
      <c r="Z17" s="333"/>
      <c r="AA17" s="333"/>
      <c r="AB17" s="333"/>
      <c r="AC17" s="333"/>
    </row>
    <row r="18" spans="1:29" outlineLevel="1" x14ac:dyDescent="0.25">
      <c r="A18" s="485" t="s">
        <v>362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72"/>
      <c r="T18" s="372"/>
      <c r="U18" s="372"/>
      <c r="V18" s="372"/>
      <c r="W18" s="372"/>
      <c r="X18" s="354"/>
      <c r="Y18" s="333"/>
      <c r="Z18" s="333"/>
      <c r="AA18" s="333"/>
      <c r="AB18" s="333"/>
      <c r="AC18" s="333"/>
    </row>
    <row r="19" spans="1:29" ht="15.75" outlineLevel="1" x14ac:dyDescent="0.25">
      <c r="A19" s="343" t="s">
        <v>363</v>
      </c>
      <c r="B19" s="358"/>
      <c r="C19" s="345"/>
      <c r="D19" s="345"/>
      <c r="E19" s="345"/>
      <c r="F19" s="359">
        <f>F20+F21</f>
        <v>31</v>
      </c>
      <c r="G19" s="385">
        <f>SUM(G20:G21)</f>
        <v>7.6</v>
      </c>
      <c r="H19" s="361">
        <v>0.5</v>
      </c>
      <c r="I19" s="361">
        <f>H19</f>
        <v>0.5</v>
      </c>
      <c r="J19" s="1">
        <f>G19+(I19)</f>
        <v>8.1</v>
      </c>
      <c r="K19" s="1"/>
      <c r="L19" s="1"/>
      <c r="M19" s="340"/>
      <c r="N19" s="1"/>
      <c r="O19" s="341"/>
      <c r="P19" s="340"/>
      <c r="Q19" s="486"/>
      <c r="R19" s="486"/>
      <c r="S19" s="503" t="s">
        <v>364</v>
      </c>
      <c r="T19" s="503" t="s">
        <v>365</v>
      </c>
      <c r="U19" s="503"/>
      <c r="V19" s="503" t="s">
        <v>366</v>
      </c>
      <c r="W19" s="503" t="s">
        <v>367</v>
      </c>
      <c r="X19" s="574" t="s">
        <v>368</v>
      </c>
      <c r="Y19" s="333"/>
      <c r="Z19" s="333"/>
      <c r="AA19" s="333"/>
      <c r="AB19" s="333"/>
      <c r="AC19" s="333"/>
    </row>
    <row r="20" spans="1:29" outlineLevel="1" x14ac:dyDescent="0.25">
      <c r="A20" s="363" t="s">
        <v>13</v>
      </c>
      <c r="B20" s="364"/>
      <c r="C20" s="364"/>
      <c r="D20" s="364" t="s">
        <v>57</v>
      </c>
      <c r="E20" s="364"/>
      <c r="F20" s="365">
        <v>16</v>
      </c>
      <c r="G20" s="366">
        <v>0.5</v>
      </c>
      <c r="H20" s="361"/>
      <c r="I20" s="361"/>
      <c r="J20" s="21"/>
      <c r="K20" s="21"/>
      <c r="L20" s="21"/>
      <c r="M20" s="340"/>
      <c r="N20" s="1">
        <f>J19</f>
        <v>8.1</v>
      </c>
      <c r="O20" s="341">
        <f>N20/F20*100</f>
        <v>50.625</v>
      </c>
      <c r="P20" s="367">
        <f>IF(G19&gt;(F20*1.05),0,(F20*1.05)-G19)</f>
        <v>9.2000000000000011</v>
      </c>
      <c r="Q20" s="367">
        <f>IF(N20&gt;(F20*1.05),0,(F20*1.05)-N20)</f>
        <v>8.7000000000000011</v>
      </c>
      <c r="R20" s="367">
        <f>IF(N20&gt;(F20*1.05),0,(F20*1.05)-N20)</f>
        <v>8.7000000000000011</v>
      </c>
      <c r="S20" s="504"/>
      <c r="T20" s="504"/>
      <c r="U20" s="504"/>
      <c r="V20" s="504"/>
      <c r="W20" s="504"/>
      <c r="X20" s="575"/>
      <c r="Y20" s="333"/>
      <c r="Z20" s="333"/>
      <c r="AA20" s="333"/>
      <c r="AB20" s="333"/>
      <c r="AC20" s="333"/>
    </row>
    <row r="21" spans="1:29" outlineLevel="1" x14ac:dyDescent="0.25">
      <c r="A21" s="363" t="s">
        <v>10</v>
      </c>
      <c r="B21" s="364"/>
      <c r="C21" s="364"/>
      <c r="D21" s="364"/>
      <c r="E21" s="364"/>
      <c r="F21" s="365">
        <v>15</v>
      </c>
      <c r="G21" s="366">
        <v>7.1</v>
      </c>
      <c r="H21" s="361"/>
      <c r="I21" s="361"/>
      <c r="J21" s="1"/>
      <c r="K21" s="1"/>
      <c r="L21" s="1"/>
      <c r="M21" s="21" t="s">
        <v>309</v>
      </c>
      <c r="N21" s="1"/>
      <c r="O21" s="341"/>
      <c r="P21" s="369"/>
      <c r="Q21" s="370"/>
      <c r="R21" s="370"/>
      <c r="S21" s="505"/>
      <c r="T21" s="505"/>
      <c r="U21" s="505"/>
      <c r="V21" s="505"/>
      <c r="W21" s="505"/>
      <c r="X21" s="576"/>
      <c r="Y21" s="333"/>
      <c r="Z21" s="333"/>
      <c r="AA21" s="333"/>
      <c r="AB21" s="333"/>
      <c r="AC21" s="333"/>
    </row>
    <row r="22" spans="1:29" outlineLevel="1" x14ac:dyDescent="0.25">
      <c r="A22" s="355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3"/>
      <c r="T22" s="353"/>
      <c r="U22" s="353"/>
      <c r="V22" s="353"/>
      <c r="W22" s="353"/>
      <c r="X22" s="357"/>
      <c r="Y22" s="333"/>
      <c r="Z22" s="333"/>
      <c r="AA22" s="333"/>
      <c r="AB22" s="333"/>
      <c r="AC22" s="333"/>
    </row>
    <row r="23" spans="1:29" ht="15.75" outlineLevel="1" x14ac:dyDescent="0.25">
      <c r="A23" s="343" t="s">
        <v>369</v>
      </c>
      <c r="B23" s="358"/>
      <c r="C23" s="345"/>
      <c r="D23" s="345" t="s">
        <v>57</v>
      </c>
      <c r="E23" s="345"/>
      <c r="F23" s="359">
        <f>F24</f>
        <v>3</v>
      </c>
      <c r="G23" s="385">
        <f>SUM(G24:G24)</f>
        <v>0.7</v>
      </c>
      <c r="H23" s="361">
        <v>0.4</v>
      </c>
      <c r="I23" s="361">
        <f>H23</f>
        <v>0.4</v>
      </c>
      <c r="J23" s="1">
        <f>G23+(I23)</f>
        <v>1.1000000000000001</v>
      </c>
      <c r="K23" s="1"/>
      <c r="L23" s="1"/>
      <c r="M23" s="340"/>
      <c r="N23" s="1"/>
      <c r="O23" s="341"/>
      <c r="P23" s="340"/>
      <c r="Q23" s="486"/>
      <c r="R23" s="486"/>
      <c r="S23" s="503" t="s">
        <v>364</v>
      </c>
      <c r="T23" s="503" t="s">
        <v>370</v>
      </c>
      <c r="U23" s="503"/>
      <c r="V23" s="503" t="s">
        <v>371</v>
      </c>
      <c r="W23" s="503" t="s">
        <v>372</v>
      </c>
      <c r="X23" s="574" t="s">
        <v>368</v>
      </c>
      <c r="Y23" s="333"/>
      <c r="Z23" s="333"/>
      <c r="AA23" s="333"/>
      <c r="AB23" s="333"/>
      <c r="AC23" s="333"/>
    </row>
    <row r="24" spans="1:29" outlineLevel="1" x14ac:dyDescent="0.25">
      <c r="A24" s="363" t="s">
        <v>13</v>
      </c>
      <c r="B24" s="364"/>
      <c r="C24" s="364"/>
      <c r="D24" s="364"/>
      <c r="E24" s="364"/>
      <c r="F24" s="365">
        <v>3</v>
      </c>
      <c r="G24" s="366">
        <v>0.7</v>
      </c>
      <c r="H24" s="361"/>
      <c r="I24" s="361"/>
      <c r="J24" s="21"/>
      <c r="K24" s="21"/>
      <c r="L24" s="21"/>
      <c r="M24" s="340"/>
      <c r="N24" s="1">
        <f>J23</f>
        <v>1.1000000000000001</v>
      </c>
      <c r="O24" s="341">
        <f>N24/F24*100</f>
        <v>36.666666666666671</v>
      </c>
      <c r="P24" s="367">
        <f>IF(G23&gt;(F24*1.05),0,(F24*1.05)-G23)</f>
        <v>2.4500000000000002</v>
      </c>
      <c r="Q24" s="367">
        <f>IF(N24&gt;(F24*1.05),0,(F24*1.05)-N24)</f>
        <v>2.0500000000000003</v>
      </c>
      <c r="R24" s="367">
        <f>IF(N24&gt;(F24*1.05),0,(F24*1.05)-N24)</f>
        <v>2.0500000000000003</v>
      </c>
      <c r="S24" s="504"/>
      <c r="T24" s="504"/>
      <c r="U24" s="504"/>
      <c r="V24" s="504"/>
      <c r="W24" s="504"/>
      <c r="X24" s="575"/>
      <c r="Y24" s="333"/>
      <c r="Z24" s="333"/>
      <c r="AA24" s="333"/>
      <c r="AB24" s="333"/>
      <c r="AC24" s="333"/>
    </row>
    <row r="25" spans="1:29" x14ac:dyDescent="0.25">
      <c r="A25" s="485"/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72"/>
      <c r="T25" s="372"/>
      <c r="U25" s="372"/>
      <c r="V25" s="372"/>
      <c r="W25" s="372"/>
      <c r="X25" s="354"/>
      <c r="Y25" s="333"/>
      <c r="Z25" s="333"/>
      <c r="AA25" s="333"/>
      <c r="AB25" s="333"/>
      <c r="AC25" s="333"/>
    </row>
    <row r="26" spans="1:29" ht="15.75" customHeight="1" x14ac:dyDescent="0.25">
      <c r="A26" s="343" t="s">
        <v>373</v>
      </c>
      <c r="B26" s="358"/>
      <c r="C26" s="345" t="s">
        <v>51</v>
      </c>
      <c r="D26" s="345"/>
      <c r="E26" s="345"/>
      <c r="F26" s="359">
        <f>SUM(F27:F28)</f>
        <v>500</v>
      </c>
      <c r="G26" s="385">
        <f>SUM(G27:G28)</f>
        <v>118.8</v>
      </c>
      <c r="H26" s="361"/>
      <c r="I26" s="361">
        <f>H26+I30+I34+I48+I52</f>
        <v>0.12</v>
      </c>
      <c r="J26" s="1">
        <f>G26+(I26)</f>
        <v>118.92</v>
      </c>
      <c r="K26" s="1"/>
      <c r="L26" s="1"/>
      <c r="M26" s="340"/>
      <c r="N26" s="1"/>
      <c r="O26" s="341"/>
      <c r="P26" s="340"/>
      <c r="Q26" s="577"/>
      <c r="R26" s="577"/>
      <c r="S26" s="503" t="s">
        <v>335</v>
      </c>
      <c r="T26" s="503" t="s">
        <v>335</v>
      </c>
      <c r="U26" s="503" t="s">
        <v>374</v>
      </c>
      <c r="V26" s="503" t="s">
        <v>375</v>
      </c>
      <c r="W26" s="503" t="s">
        <v>376</v>
      </c>
      <c r="X26" s="509" t="s">
        <v>339</v>
      </c>
      <c r="Y26" s="333"/>
      <c r="Z26" s="333"/>
      <c r="AA26" s="333"/>
      <c r="AB26" s="333"/>
      <c r="AC26" s="333"/>
    </row>
    <row r="27" spans="1:29" x14ac:dyDescent="0.25">
      <c r="A27" s="420" t="s">
        <v>377</v>
      </c>
      <c r="B27" s="374"/>
      <c r="C27" s="374"/>
      <c r="D27" s="374"/>
      <c r="E27" s="374"/>
      <c r="F27" s="365">
        <v>250</v>
      </c>
      <c r="G27" s="366">
        <v>59.4</v>
      </c>
      <c r="H27" s="361"/>
      <c r="I27" s="361"/>
      <c r="J27" s="21"/>
      <c r="K27" s="21"/>
      <c r="L27" s="21"/>
      <c r="M27" s="340"/>
      <c r="N27" s="1">
        <f>J26</f>
        <v>118.92</v>
      </c>
      <c r="O27" s="341">
        <f>N27/F27*100</f>
        <v>47.567999999999998</v>
      </c>
      <c r="P27" s="367">
        <f>IF(G26&gt;F27*1.05,0,(F27*1.05)-G26)</f>
        <v>143.69999999999999</v>
      </c>
      <c r="Q27" s="2">
        <f>IF(N27&gt;(F27*1.05),0,(F27*1.05)-N27)</f>
        <v>143.57999999999998</v>
      </c>
      <c r="R27" s="2">
        <f>IF(N27&gt;(F27*1.05),0,(F27*1.05)-N27)</f>
        <v>143.57999999999998</v>
      </c>
      <c r="S27" s="504"/>
      <c r="T27" s="504"/>
      <c r="U27" s="504"/>
      <c r="V27" s="504"/>
      <c r="W27" s="504"/>
      <c r="X27" s="509"/>
      <c r="Y27" s="333"/>
      <c r="Z27" s="333"/>
      <c r="AA27" s="333"/>
      <c r="AB27" s="333"/>
      <c r="AC27" s="333"/>
    </row>
    <row r="28" spans="1:29" x14ac:dyDescent="0.25">
      <c r="A28" s="420" t="s">
        <v>378</v>
      </c>
      <c r="B28" s="578"/>
      <c r="C28" s="578"/>
      <c r="D28" s="578"/>
      <c r="E28" s="578"/>
      <c r="F28" s="579">
        <v>250</v>
      </c>
      <c r="G28" s="366">
        <v>59.4</v>
      </c>
      <c r="H28" s="361"/>
      <c r="I28" s="361"/>
      <c r="J28" s="1"/>
      <c r="K28" s="1"/>
      <c r="L28" s="1"/>
      <c r="M28" s="21" t="s">
        <v>309</v>
      </c>
      <c r="N28" s="1"/>
      <c r="O28" s="341"/>
      <c r="P28" s="369"/>
      <c r="Q28" s="580"/>
      <c r="R28" s="580"/>
      <c r="S28" s="505"/>
      <c r="T28" s="505"/>
      <c r="U28" s="505"/>
      <c r="V28" s="505"/>
      <c r="W28" s="505"/>
      <c r="X28" s="509"/>
      <c r="Y28" s="333"/>
      <c r="Z28" s="333"/>
      <c r="AA28" s="333"/>
      <c r="AB28" s="333"/>
      <c r="AC28" s="333"/>
    </row>
    <row r="29" spans="1:29" x14ac:dyDescent="0.25">
      <c r="A29" s="355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3"/>
      <c r="T29" s="353"/>
      <c r="U29" s="353"/>
      <c r="V29" s="353"/>
      <c r="W29" s="353"/>
      <c r="X29" s="581"/>
      <c r="Y29" s="333"/>
      <c r="Z29" s="333"/>
      <c r="AA29" s="333"/>
      <c r="AB29" s="333"/>
      <c r="AC29" s="333"/>
    </row>
    <row r="30" spans="1:29" ht="15.75" x14ac:dyDescent="0.25">
      <c r="A30" s="343" t="s">
        <v>379</v>
      </c>
      <c r="B30" s="358"/>
      <c r="C30" s="345" t="s">
        <v>51</v>
      </c>
      <c r="D30" s="345"/>
      <c r="E30" s="345"/>
      <c r="F30" s="359">
        <f>F31+F32</f>
        <v>200</v>
      </c>
      <c r="G30" s="385">
        <f>SUM(G31:G32)</f>
        <v>7.4</v>
      </c>
      <c r="H30" s="361">
        <v>0.12</v>
      </c>
      <c r="I30" s="361">
        <f>H30</f>
        <v>0.12</v>
      </c>
      <c r="J30" s="1">
        <f>G30+(I30)</f>
        <v>7.5200000000000005</v>
      </c>
      <c r="K30" s="1"/>
      <c r="L30" s="1"/>
      <c r="M30" s="340"/>
      <c r="N30" s="1"/>
      <c r="O30" s="341"/>
      <c r="P30" s="340"/>
      <c r="Q30" s="486"/>
      <c r="R30" s="486"/>
      <c r="S30" s="503" t="s">
        <v>335</v>
      </c>
      <c r="T30" s="503" t="s">
        <v>335</v>
      </c>
      <c r="U30" s="503" t="s">
        <v>374</v>
      </c>
      <c r="V30" s="503" t="s">
        <v>375</v>
      </c>
      <c r="W30" s="503" t="s">
        <v>376</v>
      </c>
      <c r="X30" s="509" t="s">
        <v>339</v>
      </c>
      <c r="Y30" s="333"/>
      <c r="Z30" s="333"/>
      <c r="AA30" s="333"/>
      <c r="AB30" s="333"/>
      <c r="AC30" s="333"/>
    </row>
    <row r="31" spans="1:29" x14ac:dyDescent="0.25">
      <c r="A31" s="363" t="s">
        <v>380</v>
      </c>
      <c r="B31" s="364"/>
      <c r="C31" s="364"/>
      <c r="D31" s="364"/>
      <c r="E31" s="364"/>
      <c r="F31" s="365">
        <v>100</v>
      </c>
      <c r="G31" s="366">
        <v>3.6</v>
      </c>
      <c r="H31" s="361"/>
      <c r="I31" s="361"/>
      <c r="J31" s="21"/>
      <c r="K31" s="21"/>
      <c r="L31" s="21"/>
      <c r="M31" s="340"/>
      <c r="N31" s="1">
        <f>J30</f>
        <v>7.5200000000000005</v>
      </c>
      <c r="O31" s="341">
        <f>N31/F31*100</f>
        <v>7.5200000000000005</v>
      </c>
      <c r="P31" s="367">
        <f>IF(G30&gt;(F31*1.05),0,(F31*1.05)-G30)</f>
        <v>97.6</v>
      </c>
      <c r="Q31" s="367">
        <f>IF(N31&gt;(F31*1.05),0,(F31*1.05)-N31)</f>
        <v>97.48</v>
      </c>
      <c r="R31" s="367">
        <f>IF(N31&gt;(F31*1.05),0,(F31*1.05)-N31)</f>
        <v>97.48</v>
      </c>
      <c r="S31" s="504"/>
      <c r="T31" s="504"/>
      <c r="U31" s="504"/>
      <c r="V31" s="504"/>
      <c r="W31" s="504"/>
      <c r="X31" s="509"/>
      <c r="Y31" s="333"/>
      <c r="Z31" s="333"/>
      <c r="AA31" s="333"/>
      <c r="AB31" s="333"/>
      <c r="AC31" s="333"/>
    </row>
    <row r="32" spans="1:29" x14ac:dyDescent="0.25">
      <c r="A32" s="363" t="s">
        <v>381</v>
      </c>
      <c r="B32" s="364"/>
      <c r="C32" s="364"/>
      <c r="D32" s="364"/>
      <c r="E32" s="364"/>
      <c r="F32" s="365">
        <v>100</v>
      </c>
      <c r="G32" s="366">
        <v>3.8</v>
      </c>
      <c r="H32" s="361"/>
      <c r="I32" s="361"/>
      <c r="J32" s="1"/>
      <c r="K32" s="1"/>
      <c r="L32" s="1"/>
      <c r="M32" s="21" t="s">
        <v>309</v>
      </c>
      <c r="N32" s="1"/>
      <c r="O32" s="341"/>
      <c r="P32" s="369"/>
      <c r="Q32" s="370"/>
      <c r="R32" s="370"/>
      <c r="S32" s="505"/>
      <c r="T32" s="505"/>
      <c r="U32" s="505"/>
      <c r="V32" s="505"/>
      <c r="W32" s="505"/>
      <c r="X32" s="509"/>
      <c r="Y32" s="333"/>
      <c r="Z32" s="333"/>
      <c r="AA32" s="333"/>
      <c r="AB32" s="333"/>
      <c r="AC32" s="333"/>
    </row>
  </sheetData>
  <mergeCells count="36">
    <mergeCell ref="X26:X28"/>
    <mergeCell ref="S30:S32"/>
    <mergeCell ref="T30:T32"/>
    <mergeCell ref="U30:U32"/>
    <mergeCell ref="V30:V32"/>
    <mergeCell ref="W30:W32"/>
    <mergeCell ref="X30:X32"/>
    <mergeCell ref="S26:S28"/>
    <mergeCell ref="T26:T28"/>
    <mergeCell ref="U26:U28"/>
    <mergeCell ref="V26:V28"/>
    <mergeCell ref="W26:W28"/>
    <mergeCell ref="U19:U21"/>
    <mergeCell ref="V19:V21"/>
    <mergeCell ref="W19:W21"/>
    <mergeCell ref="X19:X21"/>
    <mergeCell ref="S23:S24"/>
    <mergeCell ref="T23:T24"/>
    <mergeCell ref="U23:U24"/>
    <mergeCell ref="V23:V24"/>
    <mergeCell ref="W23:W24"/>
    <mergeCell ref="X23:X24"/>
    <mergeCell ref="A12:R12"/>
    <mergeCell ref="S14:S17"/>
    <mergeCell ref="T14:T17"/>
    <mergeCell ref="U14:U17"/>
    <mergeCell ref="V14:V17"/>
    <mergeCell ref="S8:U8"/>
    <mergeCell ref="V8:W8"/>
    <mergeCell ref="N9:O9"/>
    <mergeCell ref="V4:X4"/>
    <mergeCell ref="A7:X7"/>
    <mergeCell ref="W14:W17"/>
    <mergeCell ref="X14:X17"/>
    <mergeCell ref="S19:S21"/>
    <mergeCell ref="T19:T21"/>
  </mergeCells>
  <conditionalFormatting sqref="P33:R64367">
    <cfRule type="expression" dxfId="4" priority="4" stopIfTrue="1">
      <formula>AND(P33&lt;&gt;"",OR(P33=0,P33="-"))</formula>
    </cfRule>
  </conditionalFormatting>
  <conditionalFormatting sqref="P9:R11 P13:R24">
    <cfRule type="expression" dxfId="3" priority="2" stopIfTrue="1">
      <formula>AND(P9&lt;&gt;"",OR(P9&lt;=0,P9="-"))</formula>
    </cfRule>
  </conditionalFormatting>
  <conditionalFormatting sqref="P26:R32">
    <cfRule type="expression" dxfId="1" priority="1" stopIfTrue="1">
      <formula>AND(P26&lt;&gt;"",OR(P26&lt;=0,P26="-"))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ВЭС</vt:lpstr>
      <vt:lpstr>ЗЭС все ЗЦП</vt:lpstr>
      <vt:lpstr>СЭС</vt:lpstr>
      <vt:lpstr>ЦЭС</vt:lpstr>
      <vt:lpstr>ЮЭС</vt:lpstr>
      <vt:lpstr>СЭС!Область_печати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Грудцин Александр Александрович</cp:lastModifiedBy>
  <cp:lastPrinted>2014-02-11T09:11:22Z</cp:lastPrinted>
  <dcterms:created xsi:type="dcterms:W3CDTF">2011-03-04T06:04:26Z</dcterms:created>
  <dcterms:modified xsi:type="dcterms:W3CDTF">2016-02-29T01:30:35Z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