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18 год (отчетность)\"/>
    </mc:Choice>
  </mc:AlternateContent>
  <bookViews>
    <workbookView xWindow="0" yWindow="0" windowWidth="28800" windowHeight="12300" activeTab="2"/>
  </bookViews>
  <sheets>
    <sheet name="ВЭС" sheetId="3" r:id="rId1"/>
    <sheet name="ЗЭС все ЗЦП" sheetId="5" r:id="rId2"/>
    <sheet name="СЭС" sheetId="1" r:id="rId3"/>
    <sheet name="ЦЭС" sheetId="2" r:id="rId4"/>
    <sheet name="ЮЭС" sheetId="4" r:id="rId5"/>
  </sheets>
  <definedNames>
    <definedName name="_xlnm.Print_Area" localSheetId="2">СЭС!#REF!</definedName>
  </definedNames>
  <calcPr calcId="162913"/>
</workbook>
</file>

<file path=xl/calcChain.xml><?xml version="1.0" encoding="utf-8"?>
<calcChain xmlns="http://schemas.openxmlformats.org/spreadsheetml/2006/main">
  <c r="P359" i="1" l="1"/>
  <c r="M358" i="1"/>
  <c r="G358" i="1"/>
  <c r="J358" i="1" s="1"/>
  <c r="N359" i="1" s="1"/>
  <c r="F358" i="1"/>
  <c r="AJ358" i="1" s="1"/>
  <c r="M354" i="1"/>
  <c r="G354" i="1"/>
  <c r="P355" i="1" s="1"/>
  <c r="F354" i="1"/>
  <c r="AJ354" i="1" s="1"/>
  <c r="P351" i="1"/>
  <c r="M350" i="1"/>
  <c r="G350" i="1"/>
  <c r="J350" i="1" s="1"/>
  <c r="N351" i="1" s="1"/>
  <c r="F350" i="1"/>
  <c r="AJ350" i="1" s="1"/>
  <c r="M347" i="1"/>
  <c r="G347" i="1"/>
  <c r="P348" i="1" s="1"/>
  <c r="F347" i="1"/>
  <c r="AJ347" i="1" s="1"/>
  <c r="P345" i="1"/>
  <c r="M344" i="1"/>
  <c r="G344" i="1"/>
  <c r="J344" i="1" s="1"/>
  <c r="N345" i="1" s="1"/>
  <c r="F344" i="1"/>
  <c r="AJ344" i="1" s="1"/>
  <c r="M340" i="1"/>
  <c r="G340" i="1"/>
  <c r="P341" i="1" s="1"/>
  <c r="F340" i="1"/>
  <c r="AJ340" i="1" s="1"/>
  <c r="P337" i="1"/>
  <c r="M336" i="1"/>
  <c r="G336" i="1"/>
  <c r="J336" i="1" s="1"/>
  <c r="N337" i="1" s="1"/>
  <c r="F336" i="1"/>
  <c r="AJ336" i="1" s="1"/>
  <c r="M333" i="1"/>
  <c r="G333" i="1"/>
  <c r="P334" i="1" s="1"/>
  <c r="F333" i="1"/>
  <c r="AJ333" i="1" s="1"/>
  <c r="P330" i="1"/>
  <c r="M329" i="1"/>
  <c r="G329" i="1"/>
  <c r="J329" i="1" s="1"/>
  <c r="N330" i="1" s="1"/>
  <c r="F329" i="1"/>
  <c r="AJ329" i="1" s="1"/>
  <c r="M325" i="1"/>
  <c r="G325" i="1"/>
  <c r="P326" i="1" s="1"/>
  <c r="F325" i="1"/>
  <c r="AJ325" i="1" s="1"/>
  <c r="P323" i="1"/>
  <c r="M322" i="1"/>
  <c r="G322" i="1"/>
  <c r="J322" i="1" s="1"/>
  <c r="N323" i="1" s="1"/>
  <c r="F322" i="1"/>
  <c r="AJ322" i="1" s="1"/>
  <c r="M318" i="1"/>
  <c r="G318" i="1"/>
  <c r="P319" i="1" s="1"/>
  <c r="F318" i="1"/>
  <c r="AJ318" i="1" s="1"/>
  <c r="P315" i="1"/>
  <c r="M314" i="1"/>
  <c r="G314" i="1"/>
  <c r="J314" i="1" s="1"/>
  <c r="N315" i="1" s="1"/>
  <c r="F314" i="1"/>
  <c r="AJ314" i="1" s="1"/>
  <c r="M309" i="1"/>
  <c r="G309" i="1"/>
  <c r="P311" i="1" s="1"/>
  <c r="F309" i="1"/>
  <c r="AH309" i="1" s="1"/>
  <c r="M306" i="1"/>
  <c r="G306" i="1"/>
  <c r="J306" i="1" s="1"/>
  <c r="N307" i="1" s="1"/>
  <c r="F306" i="1"/>
  <c r="AJ306" i="1" s="1"/>
  <c r="M302" i="1"/>
  <c r="G302" i="1"/>
  <c r="P303" i="1" s="1"/>
  <c r="F302" i="1"/>
  <c r="AJ302" i="1" s="1"/>
  <c r="M298" i="1"/>
  <c r="G298" i="1"/>
  <c r="J298" i="1" s="1"/>
  <c r="N299" i="1" s="1"/>
  <c r="F298" i="1"/>
  <c r="AJ298" i="1" s="1"/>
  <c r="M294" i="1"/>
  <c r="G294" i="1"/>
  <c r="P295" i="1" s="1"/>
  <c r="F294" i="1"/>
  <c r="AJ294" i="1" s="1"/>
  <c r="P291" i="1"/>
  <c r="M290" i="1"/>
  <c r="G290" i="1"/>
  <c r="J290" i="1" s="1"/>
  <c r="N291" i="1" s="1"/>
  <c r="F290" i="1"/>
  <c r="M286" i="1"/>
  <c r="G286" i="1"/>
  <c r="P287" i="1" s="1"/>
  <c r="F286" i="1"/>
  <c r="AH286" i="1" s="1"/>
  <c r="M282" i="1"/>
  <c r="G282" i="1"/>
  <c r="P283" i="1" s="1"/>
  <c r="F282" i="1"/>
  <c r="AJ282" i="1" s="1"/>
  <c r="M279" i="1"/>
  <c r="G279" i="1"/>
  <c r="P280" i="1" s="1"/>
  <c r="F279" i="1"/>
  <c r="AJ279" i="1" s="1"/>
  <c r="M275" i="1"/>
  <c r="G275" i="1"/>
  <c r="J275" i="1" s="1"/>
  <c r="N276" i="1" s="1"/>
  <c r="O276" i="1" s="1"/>
  <c r="F275" i="1"/>
  <c r="AJ275" i="1" s="1"/>
  <c r="M271" i="1"/>
  <c r="G271" i="1"/>
  <c r="P272" i="1" s="1"/>
  <c r="F271" i="1"/>
  <c r="AJ271" i="1" s="1"/>
  <c r="M267" i="1"/>
  <c r="G267" i="1"/>
  <c r="J267" i="1" s="1"/>
  <c r="N268" i="1" s="1"/>
  <c r="O268" i="1" s="1"/>
  <c r="F267" i="1"/>
  <c r="AJ267" i="1" s="1"/>
  <c r="M263" i="1"/>
  <c r="G263" i="1"/>
  <c r="F263" i="1"/>
  <c r="AI263" i="1" s="1"/>
  <c r="M260" i="1"/>
  <c r="G260" i="1"/>
  <c r="J260" i="1" s="1"/>
  <c r="N261" i="1" s="1"/>
  <c r="O261" i="1" s="1"/>
  <c r="F260" i="1"/>
  <c r="AI260" i="1" s="1"/>
  <c r="M256" i="1"/>
  <c r="G256" i="1"/>
  <c r="F256" i="1"/>
  <c r="AI256" i="1" s="1"/>
  <c r="M252" i="1"/>
  <c r="G252" i="1"/>
  <c r="P253" i="1" s="1"/>
  <c r="F252" i="1"/>
  <c r="AI252" i="1" s="1"/>
  <c r="M249" i="1"/>
  <c r="G249" i="1"/>
  <c r="F249" i="1"/>
  <c r="AI249" i="1" s="1"/>
  <c r="M245" i="1"/>
  <c r="G245" i="1"/>
  <c r="P246" i="1" s="1"/>
  <c r="F245" i="1"/>
  <c r="AI245" i="1" s="1"/>
  <c r="AH241" i="1"/>
  <c r="M238" i="1"/>
  <c r="G238" i="1"/>
  <c r="P239" i="1" s="1"/>
  <c r="F238" i="1"/>
  <c r="AH238" i="1" s="1"/>
  <c r="M234" i="1"/>
  <c r="G234" i="1"/>
  <c r="J234" i="1" s="1"/>
  <c r="N235" i="1" s="1"/>
  <c r="F234" i="1"/>
  <c r="AJ234" i="1" s="1"/>
  <c r="M230" i="1"/>
  <c r="G230" i="1"/>
  <c r="P231" i="1" s="1"/>
  <c r="F230" i="1"/>
  <c r="AJ230" i="1" s="1"/>
  <c r="M226" i="1"/>
  <c r="G226" i="1"/>
  <c r="J226" i="1" s="1"/>
  <c r="N227" i="1" s="1"/>
  <c r="F226" i="1"/>
  <c r="AJ226" i="1" s="1"/>
  <c r="M223" i="1"/>
  <c r="G223" i="1"/>
  <c r="P224" i="1" s="1"/>
  <c r="F223" i="1"/>
  <c r="AJ223" i="1" s="1"/>
  <c r="M219" i="1"/>
  <c r="G219" i="1"/>
  <c r="J219" i="1" s="1"/>
  <c r="N220" i="1" s="1"/>
  <c r="F219" i="1"/>
  <c r="AJ219" i="1" s="1"/>
  <c r="M216" i="1"/>
  <c r="G216" i="1"/>
  <c r="P217" i="1" s="1"/>
  <c r="F216" i="1"/>
  <c r="AJ216" i="1" s="1"/>
  <c r="M212" i="1"/>
  <c r="G212" i="1"/>
  <c r="J212" i="1" s="1"/>
  <c r="N213" i="1" s="1"/>
  <c r="Q213" i="1" s="1"/>
  <c r="F212" i="1"/>
  <c r="AJ212" i="1" s="1"/>
  <c r="M208" i="1"/>
  <c r="G208" i="1"/>
  <c r="P209" i="1" s="1"/>
  <c r="F208" i="1"/>
  <c r="AJ208" i="1" s="1"/>
  <c r="M205" i="1"/>
  <c r="G205" i="1"/>
  <c r="J205" i="1" s="1"/>
  <c r="N206" i="1" s="1"/>
  <c r="Q206" i="1" s="1"/>
  <c r="F205" i="1"/>
  <c r="AJ205" i="1" s="1"/>
  <c r="M201" i="1"/>
  <c r="G201" i="1"/>
  <c r="J201" i="1" s="1"/>
  <c r="N202" i="1" s="1"/>
  <c r="F201" i="1"/>
  <c r="AJ201" i="1" s="1"/>
  <c r="M197" i="1"/>
  <c r="G197" i="1"/>
  <c r="J197" i="1" s="1"/>
  <c r="N198" i="1" s="1"/>
  <c r="Q198" i="1" s="1"/>
  <c r="F197" i="1"/>
  <c r="AJ197" i="1" s="1"/>
  <c r="M194" i="1"/>
  <c r="G194" i="1"/>
  <c r="P195" i="1" s="1"/>
  <c r="F194" i="1"/>
  <c r="AJ194" i="1" s="1"/>
  <c r="M189" i="1"/>
  <c r="G189" i="1"/>
  <c r="P190" i="1" s="1"/>
  <c r="F189" i="1"/>
  <c r="AH189" i="1" s="1"/>
  <c r="M185" i="1"/>
  <c r="G185" i="1"/>
  <c r="J185" i="1" s="1"/>
  <c r="N186" i="1" s="1"/>
  <c r="Q186" i="1" s="1"/>
  <c r="F185" i="1"/>
  <c r="AJ185" i="1" s="1"/>
  <c r="M182" i="1"/>
  <c r="G182" i="1"/>
  <c r="P183" i="1" s="1"/>
  <c r="F182" i="1"/>
  <c r="AJ182" i="1" s="1"/>
  <c r="M179" i="1"/>
  <c r="G179" i="1"/>
  <c r="P180" i="1" s="1"/>
  <c r="F179" i="1"/>
  <c r="AJ179" i="1" s="1"/>
  <c r="M175" i="1"/>
  <c r="G175" i="1"/>
  <c r="F175" i="1"/>
  <c r="AI175" i="1" s="1"/>
  <c r="M171" i="1"/>
  <c r="G171" i="1"/>
  <c r="P172" i="1" s="1"/>
  <c r="F171" i="1"/>
  <c r="AI171" i="1" s="1"/>
  <c r="M167" i="1"/>
  <c r="G167" i="1"/>
  <c r="J167" i="1" s="1"/>
  <c r="N168" i="1" s="1"/>
  <c r="F167" i="1"/>
  <c r="AI167" i="1" s="1"/>
  <c r="M163" i="1"/>
  <c r="G163" i="1"/>
  <c r="P164" i="1" s="1"/>
  <c r="F163" i="1"/>
  <c r="AH163" i="1" s="1"/>
  <c r="P159" i="1"/>
  <c r="M157" i="1"/>
  <c r="G157" i="1"/>
  <c r="J157" i="1" s="1"/>
  <c r="N159" i="1" s="1"/>
  <c r="O159" i="1" s="1"/>
  <c r="F157" i="1"/>
  <c r="AH157" i="1" s="1"/>
  <c r="AH154" i="1"/>
  <c r="M151" i="1"/>
  <c r="G151" i="1"/>
  <c r="J151" i="1" s="1"/>
  <c r="N152" i="1" s="1"/>
  <c r="R152" i="1" s="1"/>
  <c r="F151" i="1"/>
  <c r="AH151" i="1" s="1"/>
  <c r="M148" i="1"/>
  <c r="G148" i="1"/>
  <c r="P149" i="1" s="1"/>
  <c r="F148" i="1"/>
  <c r="AJ148" i="1" s="1"/>
  <c r="M144" i="1"/>
  <c r="G144" i="1"/>
  <c r="J144" i="1" s="1"/>
  <c r="N145" i="1" s="1"/>
  <c r="F144" i="1"/>
  <c r="AJ144" i="1" s="1"/>
  <c r="M140" i="1"/>
  <c r="G140" i="1"/>
  <c r="P141" i="1" s="1"/>
  <c r="F140" i="1"/>
  <c r="AJ140" i="1" s="1"/>
  <c r="M136" i="1"/>
  <c r="G136" i="1"/>
  <c r="J136" i="1" s="1"/>
  <c r="N137" i="1" s="1"/>
  <c r="R137" i="1" s="1"/>
  <c r="F136" i="1"/>
  <c r="AJ136" i="1" s="1"/>
  <c r="M132" i="1"/>
  <c r="G132" i="1"/>
  <c r="P133" i="1" s="1"/>
  <c r="F132" i="1"/>
  <c r="AI132" i="1" s="1"/>
  <c r="M128" i="1"/>
  <c r="G128" i="1"/>
  <c r="P129" i="1" s="1"/>
  <c r="F128" i="1"/>
  <c r="AI128" i="1" s="1"/>
  <c r="M124" i="1"/>
  <c r="G124" i="1"/>
  <c r="P125" i="1" s="1"/>
  <c r="F124" i="1"/>
  <c r="AI124" i="1" s="1"/>
  <c r="M120" i="1"/>
  <c r="G120" i="1"/>
  <c r="J120" i="1" s="1"/>
  <c r="N121" i="1" s="1"/>
  <c r="R121" i="1" s="1"/>
  <c r="F120" i="1"/>
  <c r="AI120" i="1" s="1"/>
  <c r="M116" i="1"/>
  <c r="G116" i="1"/>
  <c r="P117" i="1" s="1"/>
  <c r="F116" i="1"/>
  <c r="AI116" i="1" s="1"/>
  <c r="M112" i="1"/>
  <c r="G112" i="1"/>
  <c r="P113" i="1" s="1"/>
  <c r="F112" i="1"/>
  <c r="AH112" i="1" s="1"/>
  <c r="M108" i="1"/>
  <c r="G108" i="1"/>
  <c r="P109" i="1" s="1"/>
  <c r="F108" i="1"/>
  <c r="AJ108" i="1" s="1"/>
  <c r="M104" i="1"/>
  <c r="G104" i="1"/>
  <c r="J104" i="1" s="1"/>
  <c r="N105" i="1" s="1"/>
  <c r="R105" i="1" s="1"/>
  <c r="F104" i="1"/>
  <c r="AJ104" i="1" s="1"/>
  <c r="M100" i="1"/>
  <c r="G100" i="1"/>
  <c r="P101" i="1" s="1"/>
  <c r="F100" i="1"/>
  <c r="AI100" i="1" s="1"/>
  <c r="M97" i="1"/>
  <c r="J97" i="1"/>
  <c r="N98" i="1" s="1"/>
  <c r="R98" i="1" s="1"/>
  <c r="G97" i="1"/>
  <c r="P98" i="1" s="1"/>
  <c r="F97" i="1"/>
  <c r="AJ97" i="1" s="1"/>
  <c r="M94" i="1"/>
  <c r="J94" i="1"/>
  <c r="N95" i="1" s="1"/>
  <c r="G94" i="1"/>
  <c r="P95" i="1" s="1"/>
  <c r="F94" i="1"/>
  <c r="AJ94" i="1" s="1"/>
  <c r="M91" i="1"/>
  <c r="G91" i="1"/>
  <c r="J91" i="1" s="1"/>
  <c r="N92" i="1" s="1"/>
  <c r="R92" i="1" s="1"/>
  <c r="F91" i="1"/>
  <c r="AJ91" i="1" s="1"/>
  <c r="M87" i="1"/>
  <c r="G87" i="1"/>
  <c r="P88" i="1" s="1"/>
  <c r="F87" i="1"/>
  <c r="AJ87" i="1" s="1"/>
  <c r="M83" i="1"/>
  <c r="G83" i="1"/>
  <c r="P84" i="1" s="1"/>
  <c r="F83" i="1"/>
  <c r="M80" i="1"/>
  <c r="G80" i="1"/>
  <c r="J80" i="1" s="1"/>
  <c r="N81" i="1" s="1"/>
  <c r="O81" i="1" s="1"/>
  <c r="F80" i="1"/>
  <c r="AJ80" i="1" s="1"/>
  <c r="M77" i="1"/>
  <c r="G77" i="1"/>
  <c r="P78" i="1" s="1"/>
  <c r="F77" i="1"/>
  <c r="AJ77" i="1" s="1"/>
  <c r="M74" i="1"/>
  <c r="G74" i="1"/>
  <c r="J74" i="1" s="1"/>
  <c r="N75" i="1" s="1"/>
  <c r="O75" i="1" s="1"/>
  <c r="F74" i="1"/>
  <c r="AH74" i="1" s="1"/>
  <c r="M70" i="1"/>
  <c r="G70" i="1"/>
  <c r="J70" i="1" s="1"/>
  <c r="N71" i="1" s="1"/>
  <c r="Q71" i="1" s="1"/>
  <c r="F70" i="1"/>
  <c r="AH70" i="1" s="1"/>
  <c r="M66" i="1"/>
  <c r="G66" i="1"/>
  <c r="P67" i="1" s="1"/>
  <c r="F66" i="1"/>
  <c r="AJ66" i="1" s="1"/>
  <c r="R63" i="1"/>
  <c r="Q63" i="1"/>
  <c r="O63" i="1"/>
  <c r="M62" i="1"/>
  <c r="G62" i="1"/>
  <c r="P63" i="1" s="1"/>
  <c r="F62" i="1"/>
  <c r="AJ62" i="1" s="1"/>
  <c r="M58" i="1"/>
  <c r="G58" i="1"/>
  <c r="P59" i="1" s="1"/>
  <c r="F58" i="1"/>
  <c r="AJ58" i="1" s="1"/>
  <c r="M54" i="1"/>
  <c r="G54" i="1"/>
  <c r="J54" i="1" s="1"/>
  <c r="N55" i="1" s="1"/>
  <c r="F54" i="1"/>
  <c r="AJ54" i="1" s="1"/>
  <c r="M50" i="1"/>
  <c r="G50" i="1"/>
  <c r="J50" i="1" s="1"/>
  <c r="N51" i="1" s="1"/>
  <c r="F50" i="1"/>
  <c r="AJ50" i="1" s="1"/>
  <c r="M47" i="1"/>
  <c r="G47" i="1"/>
  <c r="J47" i="1" s="1"/>
  <c r="N48" i="1" s="1"/>
  <c r="F47" i="1"/>
  <c r="AJ47" i="1" s="1"/>
  <c r="M44" i="1"/>
  <c r="G44" i="1"/>
  <c r="J44" i="1" s="1"/>
  <c r="N45" i="1" s="1"/>
  <c r="F44" i="1"/>
  <c r="AJ44" i="1" s="1"/>
  <c r="M40" i="1"/>
  <c r="N41" i="1" s="1"/>
  <c r="G40" i="1"/>
  <c r="J40" i="1" s="1"/>
  <c r="F40" i="1"/>
  <c r="AI40" i="1" s="1"/>
  <c r="M36" i="1"/>
  <c r="G36" i="1"/>
  <c r="P37" i="1" s="1"/>
  <c r="F36" i="1"/>
  <c r="AI36" i="1" s="1"/>
  <c r="M32" i="1"/>
  <c r="G32" i="1"/>
  <c r="J32" i="1" s="1"/>
  <c r="N33" i="1" s="1"/>
  <c r="F32" i="1"/>
  <c r="AI32" i="1" s="1"/>
  <c r="M29" i="1"/>
  <c r="G29" i="1"/>
  <c r="J29" i="1" s="1"/>
  <c r="N30" i="1" s="1"/>
  <c r="F29" i="1"/>
  <c r="AJ29" i="1" s="1"/>
  <c r="M24" i="1"/>
  <c r="G24" i="1"/>
  <c r="P25" i="1" s="1"/>
  <c r="F24" i="1"/>
  <c r="AI24" i="1" s="1"/>
  <c r="R21" i="1"/>
  <c r="Q21" i="1"/>
  <c r="O21" i="1"/>
  <c r="R20" i="1"/>
  <c r="Q20" i="1"/>
  <c r="O20" i="1"/>
  <c r="M19" i="1"/>
  <c r="G19" i="1"/>
  <c r="P21" i="1" s="1"/>
  <c r="F19" i="1"/>
  <c r="AI19" i="1" s="1"/>
  <c r="M15" i="1"/>
  <c r="G15" i="1"/>
  <c r="J15" i="1" s="1"/>
  <c r="N16" i="1" s="1"/>
  <c r="F15" i="1"/>
  <c r="AI15" i="1" s="1"/>
  <c r="M11" i="1"/>
  <c r="G11" i="1"/>
  <c r="P12" i="1" s="1"/>
  <c r="F11" i="1"/>
  <c r="AH11" i="1" s="1"/>
  <c r="M7" i="1"/>
  <c r="G7" i="1"/>
  <c r="J7" i="1" s="1"/>
  <c r="F7" i="1"/>
  <c r="AG7" i="1" s="1"/>
  <c r="N8" i="1" l="1"/>
  <c r="P26" i="1"/>
  <c r="J179" i="1"/>
  <c r="N180" i="1" s="1"/>
  <c r="R180" i="1" s="1"/>
  <c r="P92" i="1"/>
  <c r="P137" i="1"/>
  <c r="J189" i="1"/>
  <c r="N191" i="1" s="1"/>
  <c r="P186" i="1"/>
  <c r="J66" i="1"/>
  <c r="N67" i="1" s="1"/>
  <c r="R67" i="1" s="1"/>
  <c r="P268" i="1"/>
  <c r="P48" i="1"/>
  <c r="P152" i="1"/>
  <c r="P191" i="1"/>
  <c r="J245" i="1"/>
  <c r="N246" i="1" s="1"/>
  <c r="O246" i="1" s="1"/>
  <c r="J252" i="1"/>
  <c r="N253" i="1" s="1"/>
  <c r="O253" i="1" s="1"/>
  <c r="P105" i="1"/>
  <c r="J282" i="1"/>
  <c r="N283" i="1" s="1"/>
  <c r="O283" i="1" s="1"/>
  <c r="J208" i="1"/>
  <c r="N209" i="1" s="1"/>
  <c r="O209" i="1" s="1"/>
  <c r="R168" i="1"/>
  <c r="O168" i="1"/>
  <c r="Q168" i="1"/>
  <c r="R145" i="1"/>
  <c r="Q145" i="1"/>
  <c r="O145" i="1"/>
  <c r="J24" i="1"/>
  <c r="N25" i="1" s="1"/>
  <c r="R25" i="1" s="1"/>
  <c r="P41" i="1"/>
  <c r="P71" i="1"/>
  <c r="J128" i="1"/>
  <c r="N129" i="1" s="1"/>
  <c r="J163" i="1"/>
  <c r="N164" i="1" s="1"/>
  <c r="O164" i="1" s="1"/>
  <c r="P198" i="1"/>
  <c r="P276" i="1"/>
  <c r="P8" i="1"/>
  <c r="P33" i="1"/>
  <c r="P55" i="1"/>
  <c r="J83" i="1"/>
  <c r="N84" i="1" s="1"/>
  <c r="Q84" i="1" s="1"/>
  <c r="J108" i="1"/>
  <c r="N109" i="1" s="1"/>
  <c r="R109" i="1" s="1"/>
  <c r="J112" i="1"/>
  <c r="N113" i="1" s="1"/>
  <c r="P121" i="1"/>
  <c r="J238" i="1"/>
  <c r="N239" i="1" s="1"/>
  <c r="O239" i="1" s="1"/>
  <c r="P299" i="1"/>
  <c r="Q98" i="1"/>
  <c r="P145" i="1"/>
  <c r="J77" i="1"/>
  <c r="N78" i="1" s="1"/>
  <c r="Q78" i="1" s="1"/>
  <c r="J140" i="1"/>
  <c r="N141" i="1" s="1"/>
  <c r="R141" i="1" s="1"/>
  <c r="P168" i="1"/>
  <c r="J194" i="1"/>
  <c r="N195" i="1" s="1"/>
  <c r="Q195" i="1" s="1"/>
  <c r="P261" i="1"/>
  <c r="Q67" i="1"/>
  <c r="P16" i="1"/>
  <c r="O98" i="1"/>
  <c r="J124" i="1"/>
  <c r="N125" i="1" s="1"/>
  <c r="Q125" i="1" s="1"/>
  <c r="J182" i="1"/>
  <c r="N183" i="1" s="1"/>
  <c r="R183" i="1" s="1"/>
  <c r="P307" i="1"/>
  <c r="R48" i="1"/>
  <c r="Q48" i="1"/>
  <c r="O48" i="1"/>
  <c r="R159" i="1"/>
  <c r="Q159" i="1"/>
  <c r="O45" i="1"/>
  <c r="Q45" i="1"/>
  <c r="R45" i="1"/>
  <c r="Q16" i="1"/>
  <c r="O16" i="1"/>
  <c r="R16" i="1"/>
  <c r="R8" i="1"/>
  <c r="Q8" i="1"/>
  <c r="O8" i="1"/>
  <c r="Q33" i="1"/>
  <c r="O33" i="1"/>
  <c r="R33" i="1"/>
  <c r="R41" i="1"/>
  <c r="Q41" i="1"/>
  <c r="O41" i="1"/>
  <c r="R55" i="1"/>
  <c r="Q55" i="1"/>
  <c r="O55" i="1"/>
  <c r="Q109" i="1"/>
  <c r="O30" i="1"/>
  <c r="Q30" i="1"/>
  <c r="R30" i="1"/>
  <c r="O51" i="1"/>
  <c r="R51" i="1"/>
  <c r="Q51" i="1"/>
  <c r="O95" i="1"/>
  <c r="R95" i="1"/>
  <c r="Q95" i="1"/>
  <c r="Q202" i="1"/>
  <c r="R202" i="1"/>
  <c r="O202" i="1"/>
  <c r="P30" i="1"/>
  <c r="P45" i="1"/>
  <c r="P51" i="1"/>
  <c r="Q75" i="1"/>
  <c r="P158" i="1"/>
  <c r="P176" i="1"/>
  <c r="J175" i="1"/>
  <c r="N176" i="1" s="1"/>
  <c r="N190" i="1"/>
  <c r="R195" i="1"/>
  <c r="J62" i="1"/>
  <c r="R71" i="1"/>
  <c r="R75" i="1"/>
  <c r="R81" i="1"/>
  <c r="Q92" i="1"/>
  <c r="J100" i="1"/>
  <c r="N101" i="1" s="1"/>
  <c r="O105" i="1"/>
  <c r="Q121" i="1"/>
  <c r="J132" i="1"/>
  <c r="N133" i="1" s="1"/>
  <c r="O137" i="1"/>
  <c r="Q152" i="1"/>
  <c r="J171" i="1"/>
  <c r="N172" i="1" s="1"/>
  <c r="O198" i="1"/>
  <c r="R198" i="1"/>
  <c r="P213" i="1"/>
  <c r="J216" i="1"/>
  <c r="N217" i="1" s="1"/>
  <c r="O220" i="1"/>
  <c r="Q220" i="1"/>
  <c r="R220" i="1"/>
  <c r="O235" i="1"/>
  <c r="Q235" i="1"/>
  <c r="R235" i="1"/>
  <c r="R186" i="1"/>
  <c r="O186" i="1"/>
  <c r="P202" i="1"/>
  <c r="P206" i="1"/>
  <c r="Q209" i="1"/>
  <c r="J11" i="1"/>
  <c r="N12" i="1" s="1"/>
  <c r="J19" i="1"/>
  <c r="P20" i="1"/>
  <c r="J36" i="1"/>
  <c r="N37" i="1" s="1"/>
  <c r="J58" i="1"/>
  <c r="N59" i="1" s="1"/>
  <c r="O71" i="1"/>
  <c r="P75" i="1"/>
  <c r="P81" i="1"/>
  <c r="J87" i="1"/>
  <c r="N88" i="1" s="1"/>
  <c r="O92" i="1"/>
  <c r="Q105" i="1"/>
  <c r="J116" i="1"/>
  <c r="N117" i="1" s="1"/>
  <c r="O121" i="1"/>
  <c r="Q137" i="1"/>
  <c r="J148" i="1"/>
  <c r="N149" i="1" s="1"/>
  <c r="O152" i="1"/>
  <c r="N158" i="1"/>
  <c r="O158" i="1" s="1"/>
  <c r="O213" i="1"/>
  <c r="R213" i="1"/>
  <c r="O227" i="1"/>
  <c r="Q227" i="1"/>
  <c r="R227" i="1"/>
  <c r="Q81" i="1"/>
  <c r="O206" i="1"/>
  <c r="R206" i="1"/>
  <c r="O180" i="1"/>
  <c r="P250" i="1"/>
  <c r="J249" i="1"/>
  <c r="N250" i="1" s="1"/>
  <c r="Q253" i="1"/>
  <c r="P257" i="1"/>
  <c r="J256" i="1"/>
  <c r="N257" i="1" s="1"/>
  <c r="R261" i="1"/>
  <c r="Q261" i="1"/>
  <c r="R276" i="1"/>
  <c r="Q276" i="1"/>
  <c r="O307" i="1"/>
  <c r="R307" i="1"/>
  <c r="Q307" i="1"/>
  <c r="R315" i="1"/>
  <c r="Q315" i="1"/>
  <c r="O315" i="1"/>
  <c r="R323" i="1"/>
  <c r="Q323" i="1"/>
  <c r="O323" i="1"/>
  <c r="R330" i="1"/>
  <c r="Q330" i="1"/>
  <c r="O330" i="1"/>
  <c r="R337" i="1"/>
  <c r="Q337" i="1"/>
  <c r="O337" i="1"/>
  <c r="R345" i="1"/>
  <c r="Q345" i="1"/>
  <c r="O345" i="1"/>
  <c r="R351" i="1"/>
  <c r="Q351" i="1"/>
  <c r="O351" i="1"/>
  <c r="R359" i="1"/>
  <c r="Q359" i="1"/>
  <c r="O359" i="1"/>
  <c r="P220" i="1"/>
  <c r="P227" i="1"/>
  <c r="P235" i="1"/>
  <c r="P264" i="1"/>
  <c r="J263" i="1"/>
  <c r="N264" i="1" s="1"/>
  <c r="R268" i="1"/>
  <c r="Q268" i="1"/>
  <c r="O299" i="1"/>
  <c r="R299" i="1"/>
  <c r="Q299" i="1"/>
  <c r="J223" i="1"/>
  <c r="N224" i="1" s="1"/>
  <c r="J230" i="1"/>
  <c r="N231" i="1" s="1"/>
  <c r="R246" i="1"/>
  <c r="O291" i="1"/>
  <c r="R291" i="1"/>
  <c r="Q291" i="1"/>
  <c r="J294" i="1"/>
  <c r="N295" i="1" s="1"/>
  <c r="J302" i="1"/>
  <c r="N303" i="1" s="1"/>
  <c r="J309" i="1"/>
  <c r="J271" i="1"/>
  <c r="N272" i="1" s="1"/>
  <c r="J279" i="1"/>
  <c r="N280" i="1" s="1"/>
  <c r="J286" i="1"/>
  <c r="N287" i="1" s="1"/>
  <c r="P310" i="1"/>
  <c r="J318" i="1"/>
  <c r="N319" i="1" s="1"/>
  <c r="J325" i="1"/>
  <c r="N326" i="1" s="1"/>
  <c r="J333" i="1"/>
  <c r="N334" i="1" s="1"/>
  <c r="J340" i="1"/>
  <c r="N341" i="1" s="1"/>
  <c r="J347" i="1"/>
  <c r="N348" i="1" s="1"/>
  <c r="J354" i="1"/>
  <c r="N355" i="1" s="1"/>
  <c r="Q141" i="1" l="1"/>
  <c r="Q164" i="1"/>
  <c r="Q283" i="1"/>
  <c r="R239" i="1"/>
  <c r="Q25" i="1"/>
  <c r="Q180" i="1"/>
  <c r="R283" i="1"/>
  <c r="Q239" i="1"/>
  <c r="R78" i="1"/>
  <c r="O78" i="1"/>
  <c r="R164" i="1"/>
  <c r="O25" i="1"/>
  <c r="O109" i="1"/>
  <c r="O125" i="1"/>
  <c r="O141" i="1"/>
  <c r="O67" i="1"/>
  <c r="N26" i="1"/>
  <c r="R253" i="1"/>
  <c r="R125" i="1"/>
  <c r="Q246" i="1"/>
  <c r="R209" i="1"/>
  <c r="O195" i="1"/>
  <c r="O183" i="1"/>
  <c r="Q183" i="1"/>
  <c r="R113" i="1"/>
  <c r="O113" i="1"/>
  <c r="Q113" i="1"/>
  <c r="R129" i="1"/>
  <c r="O129" i="1"/>
  <c r="Q129" i="1"/>
  <c r="R84" i="1"/>
  <c r="O84" i="1"/>
  <c r="O355" i="1"/>
  <c r="R355" i="1"/>
  <c r="Q355" i="1"/>
  <c r="O319" i="1"/>
  <c r="R319" i="1"/>
  <c r="Q319" i="1"/>
  <c r="O264" i="1"/>
  <c r="R264" i="1"/>
  <c r="Q264" i="1"/>
  <c r="O257" i="1"/>
  <c r="R257" i="1"/>
  <c r="Q257" i="1"/>
  <c r="Q149" i="1"/>
  <c r="O149" i="1"/>
  <c r="R149" i="1"/>
  <c r="Q217" i="1"/>
  <c r="R217" i="1"/>
  <c r="O217" i="1"/>
  <c r="R26" i="1"/>
  <c r="Q26" i="1"/>
  <c r="O26" i="1"/>
  <c r="O334" i="1"/>
  <c r="R334" i="1"/>
  <c r="Q334" i="1"/>
  <c r="O287" i="1"/>
  <c r="R287" i="1"/>
  <c r="Q287" i="1"/>
  <c r="Q303" i="1"/>
  <c r="O303" i="1"/>
  <c r="R303" i="1"/>
  <c r="Q224" i="1"/>
  <c r="O224" i="1"/>
  <c r="R224" i="1"/>
  <c r="R190" i="1"/>
  <c r="Q190" i="1"/>
  <c r="O190" i="1"/>
  <c r="O326" i="1"/>
  <c r="R326" i="1"/>
  <c r="Q326" i="1"/>
  <c r="O250" i="1"/>
  <c r="R250" i="1"/>
  <c r="Q250" i="1"/>
  <c r="R158" i="1"/>
  <c r="Q158" i="1"/>
  <c r="O88" i="1"/>
  <c r="R88" i="1"/>
  <c r="Q88" i="1"/>
  <c r="O59" i="1"/>
  <c r="R59" i="1"/>
  <c r="Q59" i="1"/>
  <c r="R101" i="1"/>
  <c r="Q101" i="1"/>
  <c r="O101" i="1"/>
  <c r="O191" i="1"/>
  <c r="R191" i="1"/>
  <c r="Q191" i="1"/>
  <c r="Q295" i="1"/>
  <c r="O295" i="1"/>
  <c r="R295" i="1"/>
  <c r="O348" i="1"/>
  <c r="R348" i="1"/>
  <c r="Q348" i="1"/>
  <c r="O117" i="1"/>
  <c r="R117" i="1"/>
  <c r="Q117" i="1"/>
  <c r="O12" i="1"/>
  <c r="R12" i="1"/>
  <c r="Q12" i="1"/>
  <c r="R133" i="1"/>
  <c r="Q133" i="1"/>
  <c r="O133" i="1"/>
  <c r="O176" i="1"/>
  <c r="R176" i="1"/>
  <c r="Q176" i="1"/>
  <c r="O280" i="1"/>
  <c r="R280" i="1"/>
  <c r="Q280" i="1"/>
  <c r="O272" i="1"/>
  <c r="R272" i="1"/>
  <c r="Q272" i="1"/>
  <c r="O341" i="1"/>
  <c r="R341" i="1"/>
  <c r="Q341" i="1"/>
  <c r="N311" i="1"/>
  <c r="N310" i="1"/>
  <c r="Q231" i="1"/>
  <c r="O231" i="1"/>
  <c r="R231" i="1"/>
  <c r="O37" i="1"/>
  <c r="Q37" i="1"/>
  <c r="R37" i="1"/>
  <c r="R172" i="1"/>
  <c r="Q172" i="1"/>
  <c r="O172" i="1"/>
  <c r="Q310" i="1" l="1"/>
  <c r="O310" i="1"/>
  <c r="R310" i="1"/>
  <c r="O311" i="1"/>
  <c r="R311" i="1"/>
  <c r="Q311" i="1"/>
  <c r="H34" i="4" l="1"/>
  <c r="I34" i="4" s="1"/>
  <c r="G34" i="4"/>
  <c r="J34" i="4" s="1"/>
  <c r="N35" i="4" s="1"/>
  <c r="F34" i="4"/>
  <c r="I30" i="4"/>
  <c r="G30" i="4"/>
  <c r="P31" i="4" s="1"/>
  <c r="F30" i="4"/>
  <c r="I26" i="4"/>
  <c r="J26" i="4" s="1"/>
  <c r="N27" i="4" s="1"/>
  <c r="G26" i="4"/>
  <c r="P27" i="4" s="1"/>
  <c r="F26" i="4"/>
  <c r="J23" i="4"/>
  <c r="N24" i="4" s="1"/>
  <c r="I23" i="4"/>
  <c r="G23" i="4"/>
  <c r="P24" i="4" s="1"/>
  <c r="F23" i="4"/>
  <c r="I19" i="4"/>
  <c r="G19" i="4"/>
  <c r="P20" i="4" s="1"/>
  <c r="F19" i="4"/>
  <c r="I14" i="4"/>
  <c r="G14" i="4"/>
  <c r="P15" i="4" s="1"/>
  <c r="F14" i="4"/>
  <c r="R9" i="4"/>
  <c r="Q9" i="4"/>
  <c r="P9" i="4"/>
  <c r="J19" i="4" l="1"/>
  <c r="N20" i="4" s="1"/>
  <c r="O20" i="4" s="1"/>
  <c r="R35" i="4"/>
  <c r="Q35" i="4"/>
  <c r="O35" i="4"/>
  <c r="R24" i="4"/>
  <c r="Q24" i="4"/>
  <c r="O24" i="4"/>
  <c r="Q27" i="4"/>
  <c r="O27" i="4"/>
  <c r="R27" i="4"/>
  <c r="J14" i="4"/>
  <c r="N15" i="4" s="1"/>
  <c r="J30" i="4"/>
  <c r="N31" i="4" s="1"/>
  <c r="R20" i="4"/>
  <c r="Q20" i="4"/>
  <c r="P35" i="4"/>
  <c r="O31" i="4" l="1"/>
  <c r="R31" i="4"/>
  <c r="Q31" i="4"/>
  <c r="O15" i="4"/>
  <c r="R15" i="4"/>
  <c r="Q15" i="4"/>
  <c r="M50" i="2"/>
  <c r="K50" i="2"/>
  <c r="H50" i="2"/>
  <c r="I50" i="2" s="1"/>
  <c r="J50" i="2" s="1"/>
  <c r="M48" i="2"/>
  <c r="M46" i="2" s="1"/>
  <c r="L46" i="2"/>
  <c r="I46" i="2"/>
  <c r="H46" i="2"/>
  <c r="G46" i="2"/>
  <c r="P47" i="2" s="1"/>
  <c r="F46" i="2"/>
  <c r="M42" i="2"/>
  <c r="L42" i="2"/>
  <c r="K42" i="2"/>
  <c r="I42" i="2"/>
  <c r="G42" i="2"/>
  <c r="J42" i="2" s="1"/>
  <c r="N43" i="2" s="1"/>
  <c r="F42" i="2"/>
  <c r="M37" i="2"/>
  <c r="L37" i="2"/>
  <c r="K37" i="2"/>
  <c r="H37" i="2"/>
  <c r="I37" i="2" s="1"/>
  <c r="G37" i="2"/>
  <c r="F37" i="2"/>
  <c r="M33" i="2"/>
  <c r="L33" i="2"/>
  <c r="K33" i="2"/>
  <c r="I33" i="2"/>
  <c r="G33" i="2"/>
  <c r="P34" i="2" s="1"/>
  <c r="M29" i="2"/>
  <c r="L29" i="2"/>
  <c r="K29" i="2"/>
  <c r="H29" i="2"/>
  <c r="I29" i="2" s="1"/>
  <c r="G29" i="2"/>
  <c r="F29" i="2"/>
  <c r="M25" i="2"/>
  <c r="L25" i="2"/>
  <c r="K25" i="2"/>
  <c r="H25" i="2"/>
  <c r="I25" i="2" s="1"/>
  <c r="G25" i="2"/>
  <c r="P26" i="2" s="1"/>
  <c r="F21" i="2"/>
  <c r="F20" i="2"/>
  <c r="F18" i="2" s="1"/>
  <c r="F19" i="2"/>
  <c r="H18" i="2"/>
  <c r="I18" i="2" s="1"/>
  <c r="G18" i="2"/>
  <c r="J18" i="2" s="1"/>
  <c r="N18" i="2" s="1"/>
  <c r="R14" i="2"/>
  <c r="Q14" i="2"/>
  <c r="P14" i="2"/>
  <c r="J29" i="2" l="1"/>
  <c r="N30" i="2" s="1"/>
  <c r="J37" i="2"/>
  <c r="N38" i="2" s="1"/>
  <c r="P30" i="2"/>
  <c r="P38" i="2"/>
  <c r="O43" i="2"/>
  <c r="R43" i="2"/>
  <c r="Q43" i="2"/>
  <c r="O30" i="2"/>
  <c r="R30" i="2"/>
  <c r="Q30" i="2"/>
  <c r="O38" i="2"/>
  <c r="R38" i="2"/>
  <c r="Q38" i="2"/>
  <c r="P18" i="2"/>
  <c r="O18" i="2"/>
  <c r="J25" i="2"/>
  <c r="N26" i="2" s="1"/>
  <c r="P43" i="2"/>
  <c r="J33" i="2"/>
  <c r="N34" i="2" s="1"/>
  <c r="J46" i="2"/>
  <c r="N47" i="2" s="1"/>
  <c r="O47" i="2" l="1"/>
  <c r="R47" i="2"/>
  <c r="Q47" i="2"/>
  <c r="O34" i="2"/>
  <c r="R34" i="2"/>
  <c r="Q34" i="2"/>
  <c r="O26" i="2"/>
  <c r="R26" i="2"/>
  <c r="Q26" i="2"/>
  <c r="I17" i="3" l="1"/>
  <c r="G17" i="3"/>
  <c r="J17" i="3" s="1"/>
  <c r="N18" i="3" s="1"/>
  <c r="F17" i="3"/>
  <c r="I13" i="3"/>
  <c r="G13" i="3"/>
  <c r="F13" i="3"/>
  <c r="R9" i="3"/>
  <c r="Q9" i="3"/>
  <c r="P9" i="3"/>
  <c r="J13" i="3" l="1"/>
  <c r="N14" i="3" s="1"/>
  <c r="R18" i="3"/>
  <c r="Q18" i="3"/>
  <c r="O18" i="3"/>
  <c r="O14" i="3"/>
  <c r="R14" i="3"/>
  <c r="Q14" i="3"/>
  <c r="P14" i="3"/>
  <c r="P18" i="3"/>
  <c r="R9" i="5" l="1"/>
  <c r="Q9" i="5"/>
  <c r="P9" i="5"/>
</calcChain>
</file>

<file path=xl/comments1.xml><?xml version="1.0" encoding="utf-8"?>
<comments xmlns="http://schemas.openxmlformats.org/spreadsheetml/2006/main">
  <authors>
    <author>Василий</author>
  </authors>
  <commentList>
    <comment ref="V7" authorId="0" shapeId="0">
      <text>
        <r>
          <rPr>
            <b/>
            <sz val="9"/>
            <color indexed="81"/>
            <rFont val="Tahoma"/>
            <family val="2"/>
            <charset val="204"/>
          </rPr>
          <t>http://api.yandex.ru/maps/tools/getlonglat/</t>
        </r>
      </text>
    </comment>
  </commentList>
</comments>
</file>

<file path=xl/sharedStrings.xml><?xml version="1.0" encoding="utf-8"?>
<sst xmlns="http://schemas.openxmlformats.org/spreadsheetml/2006/main" count="1934" uniqueCount="393">
  <si>
    <t>УТВЕРЖДАЮ:</t>
  </si>
  <si>
    <t>Директор по передаче электроэнергии - 
главный инженер ОАО "ИЭСК"</t>
  </si>
  <si>
    <t>__________________А.Н. Мартынов</t>
  </si>
  <si>
    <t>110кВ</t>
  </si>
  <si>
    <t>35/6</t>
  </si>
  <si>
    <t>110/35/10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</si>
  <si>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</si>
  <si>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</si>
  <si>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</si>
  <si>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</si>
  <si>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</si>
  <si>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 xml:space="preserve">Т-1 </t>
  </si>
  <si>
    <t xml:space="preserve">Т-2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</si>
  <si>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</si>
  <si>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</si>
  <si>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</si>
  <si>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</si>
  <si>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</si>
  <si>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</si>
  <si>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</si>
  <si>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</si>
  <si>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</si>
  <si>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</si>
  <si>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</si>
  <si>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</si>
  <si>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</si>
  <si>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</si>
  <si>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</si>
  <si>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</si>
  <si>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</si>
  <si>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</si>
  <si>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</si>
  <si>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</si>
  <si>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Резерв мощности 
с учетом присоединенных потребителей и заключенных договоров ТП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</si>
  <si>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</si>
  <si>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</si>
  <si>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</si>
  <si>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</si>
  <si>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</si>
  <si>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</si>
  <si>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</si>
  <si>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</si>
  <si>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</si>
  <si>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;uuu</t>
  </si>
  <si>
    <t xml:space="preserve">БПП                 </t>
  </si>
  <si>
    <t>500/220/10</t>
  </si>
  <si>
    <t>Иркутская область, Братский район</t>
  </si>
  <si>
    <t>п.Турма</t>
  </si>
  <si>
    <t>АТ-1</t>
  </si>
  <si>
    <t>АТ-2</t>
  </si>
  <si>
    <t>БЛПК</t>
  </si>
  <si>
    <t>220/110/10</t>
  </si>
  <si>
    <t>г. Братск</t>
  </si>
  <si>
    <t>ж.р. Центральный</t>
  </si>
  <si>
    <t xml:space="preserve">p   </t>
  </si>
  <si>
    <t>эл.снабжение от ПС-220кВ БЛПК</t>
  </si>
  <si>
    <t>Промбаза</t>
  </si>
  <si>
    <t>110/6</t>
  </si>
  <si>
    <t>Южная</t>
  </si>
  <si>
    <t>110/10</t>
  </si>
  <si>
    <t>Т-3</t>
  </si>
  <si>
    <t xml:space="preserve"> ;up   </t>
  </si>
  <si>
    <t>Городская</t>
  </si>
  <si>
    <t xml:space="preserve">  p     </t>
  </si>
  <si>
    <t>эл.снабжение от ПС-110кВ Городская</t>
  </si>
  <si>
    <t>Чекановская</t>
  </si>
  <si>
    <t>ж.р. Чекановский</t>
  </si>
  <si>
    <t>;u  ;uuu</t>
  </si>
  <si>
    <t>220/110/35</t>
  </si>
  <si>
    <t>ж.р. Энергетик</t>
  </si>
  <si>
    <t xml:space="preserve">T   p   </t>
  </si>
  <si>
    <t>эл.снабжение от ПС-220кВ Падунская</t>
  </si>
  <si>
    <t>Инкубатор</t>
  </si>
  <si>
    <t>ж.р. Падунский</t>
  </si>
  <si>
    <t>Западная</t>
  </si>
  <si>
    <t>Котельная</t>
  </si>
  <si>
    <t xml:space="preserve">T ;up   </t>
  </si>
  <si>
    <t>ж.р. Гидростроитель</t>
  </si>
  <si>
    <t>Т-4</t>
  </si>
  <si>
    <t xml:space="preserve">T p     </t>
  </si>
  <si>
    <t>эл.снабжение от ПС-110кВ Гидростроитель</t>
  </si>
  <si>
    <t>Временная Птф</t>
  </si>
  <si>
    <t>35/10</t>
  </si>
  <si>
    <t>ж.р. Падун</t>
  </si>
  <si>
    <t xml:space="preserve">Горводопровод       </t>
  </si>
  <si>
    <t>плотина БГЭС</t>
  </si>
  <si>
    <t xml:space="preserve">ЛПК-122             </t>
  </si>
  <si>
    <t xml:space="preserve">p       </t>
  </si>
  <si>
    <t xml:space="preserve">БР-72               </t>
  </si>
  <si>
    <t>дорога в аэропорт г. Братска</t>
  </si>
  <si>
    <t>Кобляково</t>
  </si>
  <si>
    <t>35/10/6</t>
  </si>
  <si>
    <t>п. Кобляково</t>
  </si>
  <si>
    <t xml:space="preserve">Птицефабрика        </t>
  </si>
  <si>
    <t xml:space="preserve">Энергетик-3     </t>
  </si>
  <si>
    <t>220/6</t>
  </si>
  <si>
    <t>СПП</t>
  </si>
  <si>
    <t>220/35/6</t>
  </si>
  <si>
    <t>Седановский переключательный пункт</t>
  </si>
  <si>
    <t>Джижива</t>
  </si>
  <si>
    <t>220/35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</si>
  <si>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</si>
  <si>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</si>
  <si>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</si>
  <si>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</si>
  <si>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</si>
  <si>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</si>
  <si>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</si>
  <si>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</si>
  <si>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</si>
  <si>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</si>
  <si>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</si>
  <si>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</si>
  <si>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</si>
  <si>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</si>
  <si>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</si>
  <si>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</si>
  <si>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</si>
  <si>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220/110/35/10/6</t>
  </si>
  <si>
    <t>Иркутская обл.</t>
  </si>
  <si>
    <t>г. Железногорск-Илимский</t>
  </si>
  <si>
    <t xml:space="preserve">T  p   </t>
  </si>
  <si>
    <t>эл.снабжение от ПС-220кВ Коршуниха</t>
  </si>
  <si>
    <t xml:space="preserve">Н-Коршуниха         </t>
  </si>
  <si>
    <t>110/10/6</t>
  </si>
  <si>
    <t>Иркутская обл., Нижнеилимский р-н.</t>
  </si>
  <si>
    <t>п. Коршуновский</t>
  </si>
  <si>
    <t xml:space="preserve">p      </t>
  </si>
  <si>
    <t>Железногорская</t>
  </si>
  <si>
    <t>Рудногорская</t>
  </si>
  <si>
    <t>п. Рудногорск</t>
  </si>
  <si>
    <t>эл.снабжение от ПС-220кВ Рудногорская</t>
  </si>
  <si>
    <t xml:space="preserve">Ждановская          </t>
  </si>
  <si>
    <t xml:space="preserve">Карьер              </t>
  </si>
  <si>
    <t>п. Янгель</t>
  </si>
  <si>
    <t>ЛДК Игирма</t>
  </si>
  <si>
    <t>п. Новая Игирма</t>
  </si>
  <si>
    <t xml:space="preserve">Н-Илимская          </t>
  </si>
  <si>
    <t>п. Новоилимск</t>
  </si>
  <si>
    <t xml:space="preserve">Березняки           </t>
  </si>
  <si>
    <t>110/35/6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</si>
  <si>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</si>
  <si>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</si>
  <si>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</si>
  <si>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</si>
  <si>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</si>
  <si>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</si>
  <si>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Радищев</t>
  </si>
  <si>
    <t>Шестаково</t>
  </si>
  <si>
    <t>27,5/6</t>
  </si>
  <si>
    <t>п. Шестаково</t>
  </si>
  <si>
    <t>№ 3</t>
  </si>
  <si>
    <t>г. Усть-Илимск</t>
  </si>
  <si>
    <t>правый берег</t>
  </si>
  <si>
    <t>№ 6</t>
  </si>
  <si>
    <t>левый берег</t>
  </si>
  <si>
    <t>2 рем</t>
  </si>
  <si>
    <t>1 рем</t>
  </si>
  <si>
    <t>Таёжная</t>
  </si>
  <si>
    <t>эл.снабжение от ПС-220кВ Таёжная</t>
  </si>
  <si>
    <t>Межница</t>
  </si>
  <si>
    <t>Симахинская</t>
  </si>
  <si>
    <t xml:space="preserve">Карапчанка          </t>
  </si>
  <si>
    <t>Иркутская обл., Усть-Илимский р-н.</t>
  </si>
  <si>
    <t>р.п. Железнодорожный, промзона.</t>
  </si>
  <si>
    <t>эл.снабжение от ПС-110кВ Карапчанка</t>
  </si>
  <si>
    <t>Северная 35кВ</t>
  </si>
  <si>
    <t>р.п. Железнодорожный</t>
  </si>
  <si>
    <t>Жерон</t>
  </si>
  <si>
    <t>4 квартал, Жеронская дача</t>
  </si>
  <si>
    <t>Туба</t>
  </si>
  <si>
    <t>п. Тубинский</t>
  </si>
  <si>
    <t>57.64494</t>
  </si>
  <si>
    <t>103.28865</t>
  </si>
  <si>
    <t xml:space="preserve">;uuu  </t>
  </si>
  <si>
    <t>Сибирская</t>
  </si>
  <si>
    <t>220/35/10</t>
  </si>
  <si>
    <t>эл.снабжение от ПС-220кВ Сибирская</t>
  </si>
  <si>
    <t>№ 7</t>
  </si>
  <si>
    <t>ул. Горная (УК-9)</t>
  </si>
  <si>
    <t>№ 8</t>
  </si>
  <si>
    <t>ул. Братское шоссе</t>
  </si>
  <si>
    <t>№ 9</t>
  </si>
  <si>
    <t>Левый берег, 
ул. Ангарская</t>
  </si>
  <si>
    <t>№10</t>
  </si>
  <si>
    <t>ул. Полевая (район АЗС-5)</t>
  </si>
  <si>
    <t>№11</t>
  </si>
  <si>
    <t>№12</t>
  </si>
  <si>
    <t>ул. Братская</t>
  </si>
  <si>
    <t>58.00531</t>
  </si>
  <si>
    <t>102.677889</t>
  </si>
  <si>
    <t>№16</t>
  </si>
  <si>
    <t>ул. Рабочая (р-н ПС Сибирская)</t>
  </si>
  <si>
    <t>58.006537</t>
  </si>
  <si>
    <t>102.654366</t>
  </si>
  <si>
    <t>в районе ул. Почтовая</t>
  </si>
  <si>
    <t>№36</t>
  </si>
  <si>
    <t>Бадарма</t>
  </si>
  <si>
    <t>п. Бадарминский</t>
  </si>
  <si>
    <t>Н-Невон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</si>
  <si>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</si>
  <si>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</si>
  <si>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</si>
  <si>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</si>
  <si>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</si>
  <si>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</si>
  <si>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</si>
  <si>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</si>
  <si>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</si>
  <si>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</si>
  <si>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</si>
  <si>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</si>
  <si>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</si>
  <si>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По 3 кат. надежн.</t>
  </si>
  <si>
    <t>Макарово</t>
  </si>
  <si>
    <t>Иркутская область, Киренский р-н.</t>
  </si>
  <si>
    <t>с. Макарово</t>
  </si>
  <si>
    <t>Киренская</t>
  </si>
  <si>
    <t>г. Киренск</t>
  </si>
  <si>
    <t>м/р Гарь</t>
  </si>
  <si>
    <t>эл.снабжение от ПС-110кВ Киренская</t>
  </si>
  <si>
    <t>Алексеевская</t>
  </si>
  <si>
    <t>д. Алексеевка</t>
  </si>
  <si>
    <t xml:space="preserve">Салтыково           </t>
  </si>
  <si>
    <t>д. Салтыкова</t>
  </si>
  <si>
    <t>Вишняково</t>
  </si>
  <si>
    <t>п. Юбилейный</t>
  </si>
  <si>
    <t>Чечуйск</t>
  </si>
  <si>
    <t>п. Чечуйск</t>
  </si>
  <si>
    <t>58.07497</t>
  </si>
  <si>
    <t>108.70834</t>
  </si>
  <si>
    <t>Петропавловск</t>
  </si>
  <si>
    <t>с. Петропавловск</t>
  </si>
  <si>
    <t>Киренга</t>
  </si>
  <si>
    <t>220/110/35/10</t>
  </si>
  <si>
    <t>Иркутская область, Казачинско - Ленский р-н.</t>
  </si>
  <si>
    <t>п. Магистральный</t>
  </si>
  <si>
    <t>эл.снабжение от ПС-110кВ Киренга</t>
  </si>
  <si>
    <t>Небель</t>
  </si>
  <si>
    <t>п. Небель</t>
  </si>
  <si>
    <t>Окунайка</t>
  </si>
  <si>
    <t>п. Окунайка</t>
  </si>
  <si>
    <t>Талая</t>
  </si>
  <si>
    <t>35/0,4</t>
  </si>
  <si>
    <t>Иркутская область, Казач-Ленский р-н.</t>
  </si>
  <si>
    <t>п. Талый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</si>
  <si>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</si>
  <si>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</si>
  <si>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</si>
  <si>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</si>
  <si>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</si>
  <si>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</si>
  <si>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</si>
  <si>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</si>
  <si>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</si>
  <si>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</si>
  <si>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</si>
  <si>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</si>
  <si>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</si>
  <si>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</si>
  <si>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</si>
  <si>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</si>
  <si>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</si>
  <si>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</si>
  <si>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</si>
  <si>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</si>
  <si>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</si>
  <si>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</si>
  <si>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</si>
  <si>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</si>
  <si>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</si>
  <si>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</si>
  <si>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</si>
  <si>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</si>
  <si>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</si>
  <si>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</si>
  <si>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</si>
  <si>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</si>
  <si>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</si>
  <si>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</si>
  <si>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</si>
  <si>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</si>
  <si>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</si>
  <si>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</si>
  <si>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</si>
  <si>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>Зона обслуживания Центральныхных электрических сетей</t>
  </si>
  <si>
    <t>Иркутская(ГПП-1, ГПП-2)</t>
  </si>
  <si>
    <t>500/220/110/35/10/6</t>
  </si>
  <si>
    <t>г. Ангарск</t>
  </si>
  <si>
    <t>Южный массив, квартал 2:  ГПП-1 - строение 2; ГПП-2 - строение 3</t>
  </si>
  <si>
    <t>АТ-8</t>
  </si>
  <si>
    <t>АТ-9</t>
  </si>
  <si>
    <t>АТ-10</t>
  </si>
  <si>
    <t>Подстанции 220-35 кВ, питающиеся от ПС 500/220/110/35/10/6 кВ Иркутская</t>
  </si>
  <si>
    <t>Иркутская область, Ангарский р-н,</t>
  </si>
  <si>
    <t xml:space="preserve"> </t>
  </si>
  <si>
    <t>Прибрежная</t>
  </si>
  <si>
    <t>мкр-н 30, соор. 300</t>
  </si>
  <si>
    <t>Промышленная</t>
  </si>
  <si>
    <t>с ю-з стороны территории Ангарского электро-механического завода</t>
  </si>
  <si>
    <t>Подстанции 110-35 кВ, питающиеся от ПС 110 кВ ТЭЦ-11</t>
  </si>
  <si>
    <t>Лесозавод</t>
  </si>
  <si>
    <t>1,5 км по направлению на юго-восток от с. Узкий Луг</t>
  </si>
  <si>
    <t>Иркутская область, Черемховский р-н,</t>
  </si>
  <si>
    <t>п. Михайловка</t>
  </si>
  <si>
    <t>Зона обслуживания Восточных электрических сетей</t>
  </si>
  <si>
    <t>Подстанции 110-35 кВ, питающиеся от ТЭЦ-10</t>
  </si>
  <si>
    <t>ПС 110/10 кВ Никольск</t>
  </si>
  <si>
    <t>Иркутский р-н, д. Никольск</t>
  </si>
  <si>
    <t>Зона обслуживания Западных электрических сетей</t>
  </si>
  <si>
    <t>Зона обслуживания Южных электрических сетей</t>
  </si>
  <si>
    <t>г.Иркутск</t>
  </si>
  <si>
    <t>Есть техническая возможность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</si>
  <si>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</si>
  <si>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</si>
  <si>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</si>
  <si>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"____"____________________20__ г.</t>
  </si>
  <si>
    <t>52.526319</t>
  </si>
  <si>
    <t>103.846172</t>
  </si>
  <si>
    <t>52.513153</t>
  </si>
  <si>
    <t>103.907322</t>
  </si>
  <si>
    <t>52.893515</t>
  </si>
  <si>
    <t>103.271507</t>
  </si>
  <si>
    <t>52.981644</t>
  </si>
  <si>
    <t>103.276479</t>
  </si>
  <si>
    <t>__________________Ю.Н. Терских</t>
  </si>
  <si>
    <t>Казачинская</t>
  </si>
  <si>
    <t>ПС Восточная</t>
  </si>
  <si>
    <t>Куйбыш.р-н,ул.Баррикад</t>
  </si>
  <si>
    <t>52.293640</t>
  </si>
  <si>
    <t>104.378274</t>
  </si>
  <si>
    <t>Восточная 10кВ</t>
  </si>
  <si>
    <t>АТ-1 10кВ</t>
  </si>
  <si>
    <t>АТ-2 10кВ</t>
  </si>
  <si>
    <t>Подстанции 110-35 кВ, питающиеся от ПС 220/110/10 кВ Восточная</t>
  </si>
  <si>
    <t>ПС 110/10 кВ Покровская</t>
  </si>
  <si>
    <t xml:space="preserve">Иркутский р-н, </t>
  </si>
  <si>
    <t>ПС Пионерская</t>
  </si>
  <si>
    <t>Иркутская область, Ангарский район</t>
  </si>
  <si>
    <t>Радиоцентр-7</t>
  </si>
  <si>
    <t>52.435377</t>
  </si>
  <si>
    <t>103.677093</t>
  </si>
  <si>
    <t>ПС Юбилейная</t>
  </si>
  <si>
    <t>база отдыха "Юбилейная"</t>
  </si>
  <si>
    <t>52.440907</t>
  </si>
  <si>
    <t>103.748417</t>
  </si>
  <si>
    <t xml:space="preserve">                                 </t>
  </si>
  <si>
    <t>Максимальная потребляемая мощность (загрузка) по данным контрольного замера 2016г</t>
  </si>
  <si>
    <t>ПС Белореченская</t>
  </si>
  <si>
    <t>Все центры питания Зэападных электрических сетей не имеют резервов свободной мощности</t>
  </si>
  <si>
    <t>Иркутская область, Усольский р-н,</t>
  </si>
  <si>
    <t>ОЦП</t>
  </si>
  <si>
    <t>ГПП-2</t>
  </si>
  <si>
    <t>Аэропорт</t>
  </si>
  <si>
    <t>35/0.4</t>
  </si>
  <si>
    <t>Иркутская область, Усть-Илимский район</t>
  </si>
  <si>
    <t>п. Невон, урочище «Хайрюзовка»</t>
  </si>
  <si>
    <t>Осетрово</t>
  </si>
  <si>
    <t>северо-восток от вокзала ст.Лена</t>
  </si>
  <si>
    <t>Подстанции, питающиеся от ПС220/110/35/27,5 кВ Слюдянка, принадлежащая ОАО РЖД</t>
  </si>
  <si>
    <t>ПС Рудная</t>
  </si>
  <si>
    <t>Слюдянский р-н</t>
  </si>
  <si>
    <t xml:space="preserve"> г.Слюдянка</t>
  </si>
  <si>
    <t>51.637232</t>
  </si>
  <si>
    <t>103.696280</t>
  </si>
  <si>
    <t>Отсутствует техническая возможность по ПС 220 кВ Слюдянка</t>
  </si>
  <si>
    <t>ПС Быстрая</t>
  </si>
  <si>
    <t xml:space="preserve"> с. Быстрое</t>
  </si>
  <si>
    <t>51.741646</t>
  </si>
  <si>
    <t>103.432575</t>
  </si>
  <si>
    <t>АТ-1 220кВ</t>
  </si>
  <si>
    <t>Туристская+Летняя+Сосновая+Березовая+Молодежная</t>
  </si>
  <si>
    <t>АТ-2 220кВ</t>
  </si>
  <si>
    <t>ПС Цимлянская</t>
  </si>
  <si>
    <t xml:space="preserve">бульвар Постышева 130а </t>
  </si>
  <si>
    <t>52.260799</t>
  </si>
  <si>
    <t>104.312221</t>
  </si>
  <si>
    <t>Т-3(ЮЭС)</t>
  </si>
  <si>
    <t>Верхнемарково</t>
  </si>
  <si>
    <t>п. Верхнемарково</t>
  </si>
  <si>
    <t>Еловка</t>
  </si>
  <si>
    <t>Максимальная потребляемая мощность (загрузка) по данным 2017г</t>
  </si>
  <si>
    <t>Максимальная потребляемая мощность (загрузка) по данным 2014-15г</t>
  </si>
  <si>
    <t>ПС Мельниково Т1,Т2 110кВ</t>
  </si>
  <si>
    <t>г. Иркутск</t>
  </si>
  <si>
    <t xml:space="preserve">Свердловский р-н, рядом с м-ном Первомайский </t>
  </si>
  <si>
    <t>52.263752</t>
  </si>
  <si>
    <t>104.223426</t>
  </si>
  <si>
    <t xml:space="preserve">Отсутствует техническая возможность </t>
  </si>
  <si>
    <t>"____"____________________2017 г.</t>
  </si>
  <si>
    <t>Загрузка при отключении одного из трансформаторов с учетом договоров и АГО</t>
  </si>
  <si>
    <t>Свободная мощность в размере 18 МВт  принадлежит ПАО "Иркутскэнерго"</t>
  </si>
  <si>
    <t>Перечень центров питания, имеющих резервы на технологическое присоединение дополнительной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</si>
</sst>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10"/>
      <color theme="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indexed="8"/>
      <name val="Arial"/>
      <family val="2"/>
      <charset val="204"/>
    </font>
    <font>
      <i/>
      <sz val="10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color indexed="8"/>
      <name val="Arial Cyr"/>
      <charset val="204"/>
    </font>
    <font>
      <b/>
      <sz val="10"/>
      <color indexed="12"/>
      <name val="Arial"/>
      <family val="2"/>
      <charset val="204"/>
    </font>
    <font>
      <b/>
      <i/>
      <sz val="10"/>
      <color indexed="12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</font>
    <font>
      <b/>
      <i/>
      <sz val="10"/>
      <color indexed="12"/>
      <name val="Arial"/>
      <family val="2"/>
      <charset val="204"/>
    </font>
    <font>
      <sz val="1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20"/>
      <color theme="1"/>
      <name val="Arial Cyr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598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 wrapText="1" shrinkToFit="1"/>
    </xf>
    <xf numFmtId="165" fontId="2" fillId="0" borderId="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5" fillId="3" borderId="3" xfId="0" applyNumberFormat="1" applyFont="1" applyFill="1" applyBorder="1" applyAlignment="1">
      <alignment horizontal="center" vertical="top" wrapText="1"/>
    </xf>
    <xf numFmtId="0" fontId="15" fillId="3" borderId="1" xfId="0" applyNumberFormat="1" applyFont="1" applyFill="1" applyBorder="1" applyAlignment="1">
      <alignment horizontal="center" vertical="top" wrapText="1" shrinkToFit="1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top"/>
    </xf>
    <xf numFmtId="164" fontId="16" fillId="3" borderId="3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vertical="center"/>
    </xf>
    <xf numFmtId="0" fontId="19" fillId="7" borderId="4" xfId="0" applyFont="1" applyFill="1" applyBorder="1" applyAlignment="1">
      <alignment vertical="top"/>
    </xf>
    <xf numFmtId="0" fontId="19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1" fillId="8" borderId="2" xfId="0" applyFont="1" applyFill="1" applyBorder="1" applyAlignment="1">
      <alignment horizontal="right"/>
    </xf>
    <xf numFmtId="0" fontId="22" fillId="8" borderId="18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165" fontId="10" fillId="8" borderId="4" xfId="0" applyNumberFormat="1" applyFont="1" applyFill="1" applyBorder="1" applyAlignment="1">
      <alignment horizontal="center" vertical="center"/>
    </xf>
    <xf numFmtId="165" fontId="10" fillId="8" borderId="4" xfId="0" applyNumberFormat="1" applyFont="1" applyFill="1" applyBorder="1" applyAlignment="1">
      <alignment horizontal="center" vertical="top"/>
    </xf>
    <xf numFmtId="0" fontId="23" fillId="8" borderId="4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5" fontId="16" fillId="8" borderId="4" xfId="0" applyNumberFormat="1" applyFont="1" applyFill="1" applyBorder="1" applyAlignment="1">
      <alignment horizontal="center" vertical="center"/>
    </xf>
    <xf numFmtId="165" fontId="3" fillId="8" borderId="18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 wrapText="1" shrinkToFit="1"/>
    </xf>
    <xf numFmtId="165" fontId="3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 wrapText="1" shrinkToFit="1"/>
    </xf>
    <xf numFmtId="165" fontId="24" fillId="0" borderId="6" xfId="0" applyNumberFormat="1" applyFont="1" applyFill="1" applyBorder="1" applyAlignment="1">
      <alignment horizontal="center" vertical="center" wrapText="1" shrinkToFit="1"/>
    </xf>
    <xf numFmtId="0" fontId="17" fillId="8" borderId="2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right" vertical="center" indent="1"/>
    </xf>
    <xf numFmtId="164" fontId="25" fillId="0" borderId="1" xfId="0" applyNumberFormat="1" applyFont="1" applyFill="1" applyBorder="1" applyAlignment="1">
      <alignment horizontal="right" vertical="center" indent="1"/>
    </xf>
    <xf numFmtId="0" fontId="0" fillId="0" borderId="4" xfId="0" applyNumberForma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6" fillId="0" borderId="4" xfId="0" applyNumberFormat="1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right" vertical="center"/>
    </xf>
    <xf numFmtId="164" fontId="16" fillId="0" borderId="8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164" fontId="25" fillId="0" borderId="7" xfId="0" applyNumberFormat="1" applyFont="1" applyFill="1" applyBorder="1" applyAlignment="1">
      <alignment horizontal="center" vertical="center"/>
    </xf>
    <xf numFmtId="165" fontId="10" fillId="0" borderId="20" xfId="0" applyNumberFormat="1" applyFont="1" applyFill="1" applyBorder="1" applyAlignment="1">
      <alignment horizontal="center" vertical="top"/>
    </xf>
    <xf numFmtId="0" fontId="10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/>
    </xf>
    <xf numFmtId="164" fontId="25" fillId="0" borderId="5" xfId="0" applyNumberFormat="1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6" fillId="9" borderId="4" xfId="0" applyFont="1" applyFill="1" applyBorder="1" applyAlignment="1">
      <alignment horizontal="left" vertical="center"/>
    </xf>
    <xf numFmtId="164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right" vertical="top"/>
    </xf>
    <xf numFmtId="0" fontId="23" fillId="9" borderId="10" xfId="0" applyNumberFormat="1" applyFont="1" applyFill="1" applyBorder="1" applyAlignment="1">
      <alignment horizontal="center" vertical="center"/>
    </xf>
    <xf numFmtId="164" fontId="16" fillId="9" borderId="4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 wrapText="1" shrinkToFit="1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 wrapText="1" shrinkToFit="1"/>
    </xf>
    <xf numFmtId="165" fontId="24" fillId="9" borderId="6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 shrinkToFit="1"/>
    </xf>
    <xf numFmtId="165" fontId="10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 shrinkToFit="1"/>
    </xf>
    <xf numFmtId="165" fontId="10" fillId="0" borderId="22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right"/>
    </xf>
    <xf numFmtId="0" fontId="27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center" vertical="center"/>
    </xf>
    <xf numFmtId="165" fontId="10" fillId="10" borderId="4" xfId="0" applyNumberFormat="1" applyFont="1" applyFill="1" applyBorder="1" applyAlignment="1">
      <alignment horizontal="center" vertical="center"/>
    </xf>
    <xf numFmtId="165" fontId="0" fillId="10" borderId="4" xfId="0" applyNumberFormat="1" applyFont="1" applyFill="1" applyBorder="1" applyAlignment="1">
      <alignment horizontal="right" vertical="top"/>
    </xf>
    <xf numFmtId="0" fontId="23" fillId="10" borderId="4" xfId="0" applyNumberFormat="1" applyFont="1" applyFill="1" applyBorder="1" applyAlignment="1">
      <alignment horizontal="center" vertical="center"/>
    </xf>
    <xf numFmtId="164" fontId="16" fillId="10" borderId="4" xfId="0" applyNumberFormat="1" applyFont="1" applyFill="1" applyBorder="1" applyAlignment="1">
      <alignment horizontal="center" vertical="center"/>
    </xf>
    <xf numFmtId="165" fontId="16" fillId="10" borderId="4" xfId="0" applyNumberFormat="1" applyFont="1" applyFill="1" applyBorder="1" applyAlignment="1">
      <alignment horizontal="center" vertical="center"/>
    </xf>
    <xf numFmtId="165" fontId="3" fillId="10" borderId="18" xfId="0" applyNumberFormat="1" applyFont="1" applyFill="1" applyBorder="1" applyAlignment="1">
      <alignment horizontal="center" vertical="center"/>
    </xf>
    <xf numFmtId="165" fontId="3" fillId="10" borderId="4" xfId="0" applyNumberFormat="1" applyFont="1" applyFill="1" applyBorder="1" applyAlignment="1">
      <alignment horizontal="center" vertical="center" wrapText="1" shrinkToFit="1"/>
    </xf>
    <xf numFmtId="165" fontId="3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 shrinkToFit="1"/>
    </xf>
    <xf numFmtId="164" fontId="25" fillId="0" borderId="1" xfId="0" applyNumberFormat="1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 shrinkToFit="1"/>
    </xf>
    <xf numFmtId="165" fontId="16" fillId="0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0" fontId="3" fillId="0" borderId="6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5" fillId="0" borderId="2" xfId="3" applyFont="1" applyFill="1" applyBorder="1" applyAlignment="1">
      <alignment vertical="center"/>
    </xf>
    <xf numFmtId="0" fontId="3" fillId="0" borderId="17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 wrapText="1"/>
    </xf>
    <xf numFmtId="165" fontId="3" fillId="10" borderId="10" xfId="0" applyNumberFormat="1" applyFont="1" applyFill="1" applyBorder="1" applyAlignment="1">
      <alignment horizontal="center" vertical="center"/>
    </xf>
    <xf numFmtId="0" fontId="15" fillId="10" borderId="10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15" fillId="0" borderId="6" xfId="2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right" vertical="center" indent="1"/>
    </xf>
    <xf numFmtId="164" fontId="25" fillId="0" borderId="3" xfId="0" applyNumberFormat="1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0" fontId="10" fillId="0" borderId="8" xfId="0" applyNumberFormat="1" applyFont="1" applyFill="1" applyBorder="1" applyAlignment="1">
      <alignment horizontal="right" vertical="center" indent="1"/>
    </xf>
    <xf numFmtId="0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right" vertical="center" indent="1"/>
    </xf>
    <xf numFmtId="165" fontId="3" fillId="0" borderId="7" xfId="0" applyNumberFormat="1" applyFont="1" applyFill="1" applyBorder="1" applyAlignment="1">
      <alignment horizontal="right" vertical="center" indent="1"/>
    </xf>
    <xf numFmtId="0" fontId="3" fillId="0" borderId="6" xfId="3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 wrapText="1" shrinkToFit="1"/>
    </xf>
    <xf numFmtId="0" fontId="15" fillId="8" borderId="10" xfId="0" applyNumberFormat="1" applyFont="1" applyFill="1" applyBorder="1" applyAlignment="1">
      <alignment horizontal="center" vertical="center"/>
    </xf>
    <xf numFmtId="0" fontId="15" fillId="8" borderId="10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8" borderId="3" xfId="0" applyFont="1" applyFill="1" applyBorder="1" applyAlignment="1">
      <alignment vertical="center" wrapText="1"/>
    </xf>
    <xf numFmtId="2" fontId="25" fillId="0" borderId="3" xfId="0" applyNumberFormat="1" applyFont="1" applyFill="1" applyBorder="1" applyAlignment="1">
      <alignment horizontal="right" vertical="center" indent="1"/>
    </xf>
    <xf numFmtId="165" fontId="3" fillId="8" borderId="18" xfId="0" applyNumberFormat="1" applyFont="1" applyFill="1" applyBorder="1" applyAlignment="1">
      <alignment horizontal="center" vertical="center" wrapText="1" shrinkToFit="1"/>
    </xf>
    <xf numFmtId="0" fontId="15" fillId="8" borderId="18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 wrapText="1" shrinkToFit="1"/>
    </xf>
    <xf numFmtId="0" fontId="15" fillId="9" borderId="10" xfId="0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 wrapText="1" shrinkToFit="1"/>
    </xf>
    <xf numFmtId="0" fontId="15" fillId="0" borderId="1" xfId="4" applyFont="1" applyFill="1" applyBorder="1" applyAlignment="1">
      <alignment vertical="center"/>
    </xf>
    <xf numFmtId="0" fontId="15" fillId="0" borderId="1" xfId="4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shrinkToFit="1"/>
    </xf>
    <xf numFmtId="164" fontId="10" fillId="9" borderId="4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 shrinkToFi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center"/>
    </xf>
    <xf numFmtId="0" fontId="3" fillId="0" borderId="5" xfId="4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right" vertical="center" indent="1"/>
    </xf>
    <xf numFmtId="164" fontId="2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0" fontId="15" fillId="0" borderId="8" xfId="0" applyNumberFormat="1" applyFont="1" applyFill="1" applyBorder="1" applyAlignment="1">
      <alignment horizontal="center" vertical="center" wrapText="1" shrinkToFit="1"/>
    </xf>
    <xf numFmtId="164" fontId="2" fillId="0" borderId="18" xfId="0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165" fontId="16" fillId="0" borderId="17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 wrapText="1" shrinkToFit="1"/>
    </xf>
    <xf numFmtId="165" fontId="3" fillId="0" borderId="22" xfId="0" applyNumberFormat="1" applyFont="1" applyFill="1" applyBorder="1" applyAlignment="1">
      <alignment vertical="center" wrapText="1" shrinkToFit="1"/>
    </xf>
    <xf numFmtId="165" fontId="16" fillId="0" borderId="10" xfId="0" applyNumberFormat="1" applyFont="1" applyFill="1" applyBorder="1" applyAlignment="1">
      <alignment horizontal="center" vertical="center"/>
    </xf>
    <xf numFmtId="165" fontId="16" fillId="0" borderId="19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 wrapText="1" shrinkToFit="1"/>
    </xf>
    <xf numFmtId="165" fontId="3" fillId="0" borderId="20" xfId="0" applyNumberFormat="1" applyFont="1" applyFill="1" applyBorder="1" applyAlignment="1">
      <alignment vertical="center" wrapText="1" shrinkToFit="1"/>
    </xf>
    <xf numFmtId="0" fontId="15" fillId="0" borderId="3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3" fillId="0" borderId="22" xfId="0" applyNumberFormat="1" applyFont="1" applyFill="1" applyBorder="1" applyAlignment="1">
      <alignment vertical="center" wrapText="1"/>
    </xf>
    <xf numFmtId="165" fontId="3" fillId="0" borderId="20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top"/>
    </xf>
    <xf numFmtId="0" fontId="10" fillId="0" borderId="4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right" vertical="center"/>
    </xf>
    <xf numFmtId="165" fontId="10" fillId="9" borderId="10" xfId="0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3" fillId="0" borderId="1" xfId="4" applyNumberFormat="1" applyFont="1" applyBorder="1" applyAlignment="1">
      <alignment horizontal="center" vertical="center"/>
    </xf>
    <xf numFmtId="0" fontId="21" fillId="10" borderId="7" xfId="0" applyFont="1" applyFill="1" applyBorder="1" applyAlignment="1">
      <alignment horizontal="right"/>
    </xf>
    <xf numFmtId="0" fontId="27" fillId="10" borderId="18" xfId="0" applyFont="1" applyFill="1" applyBorder="1" applyAlignment="1">
      <alignment horizontal="left" vertical="center"/>
    </xf>
    <xf numFmtId="0" fontId="15" fillId="0" borderId="2" xfId="4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right" vertical="center" indent="1"/>
    </xf>
    <xf numFmtId="0" fontId="15" fillId="0" borderId="3" xfId="4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31" fillId="0" borderId="1" xfId="4" applyFont="1" applyFill="1" applyBorder="1" applyAlignment="1">
      <alignment horizontal="left" vertical="center"/>
    </xf>
    <xf numFmtId="165" fontId="10" fillId="0" borderId="19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3" fillId="1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5" fontId="34" fillId="0" borderId="1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2" fontId="2" fillId="14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15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4" fontId="3" fillId="16" borderId="2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9" fillId="0" borderId="9" xfId="0" applyNumberFormat="1" applyFont="1" applyBorder="1" applyAlignment="1">
      <alignment vertical="center" wrapText="1" shrinkToFit="1"/>
    </xf>
    <xf numFmtId="0" fontId="9" fillId="0" borderId="27" xfId="0" applyFont="1" applyBorder="1" applyAlignment="1">
      <alignment vertical="center" wrapText="1" shrinkToFit="1"/>
    </xf>
    <xf numFmtId="49" fontId="2" fillId="0" borderId="24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 shrinkToFit="1"/>
    </xf>
    <xf numFmtId="0" fontId="0" fillId="0" borderId="0" xfId="0" applyAlignment="1"/>
    <xf numFmtId="164" fontId="16" fillId="0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0" fontId="0" fillId="0" borderId="18" xfId="0" applyNumberFormat="1" applyFill="1" applyBorder="1" applyAlignment="1">
      <alignment horizontal="right" vertical="center" indent="1"/>
    </xf>
    <xf numFmtId="0" fontId="10" fillId="0" borderId="5" xfId="0" applyNumberFormat="1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40" fillId="0" borderId="0" xfId="0" quotePrefix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49" fontId="43" fillId="0" borderId="0" xfId="0" applyNumberFormat="1" applyFont="1" applyFill="1" applyBorder="1" applyAlignment="1" applyProtection="1">
      <alignment horizontal="center" vertical="top"/>
    </xf>
    <xf numFmtId="164" fontId="43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1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4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top" wrapText="1" shrinkToFit="1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39" fillId="0" borderId="0" xfId="0" applyNumberFormat="1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 wrapText="1" shrinkToFit="1"/>
    </xf>
    <xf numFmtId="49" fontId="0" fillId="0" borderId="0" xfId="0" applyNumberForma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19" fillId="7" borderId="4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right" vertical="center" indent="1"/>
    </xf>
    <xf numFmtId="2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 indent="1"/>
    </xf>
    <xf numFmtId="16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top"/>
    </xf>
    <xf numFmtId="165" fontId="35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right" vertical="top"/>
    </xf>
    <xf numFmtId="0" fontId="23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0" fontId="49" fillId="0" borderId="0" xfId="0" applyFont="1" applyFill="1" applyBorder="1" applyAlignment="1">
      <alignment horizontal="center" vertical="center" wrapText="1" shrinkToFit="1"/>
    </xf>
    <xf numFmtId="0" fontId="15" fillId="0" borderId="0" xfId="0" applyNumberFormat="1" applyFont="1" applyFill="1" applyBorder="1" applyAlignment="1">
      <alignment horizontal="center" vertical="center" wrapText="1" shrinkToFit="1"/>
    </xf>
    <xf numFmtId="164" fontId="10" fillId="0" borderId="5" xfId="0" applyNumberFormat="1" applyFont="1" applyBorder="1" applyAlignment="1">
      <alignment horizontal="right" vertical="center" indent="1"/>
    </xf>
    <xf numFmtId="0" fontId="16" fillId="19" borderId="1" xfId="0" applyFont="1" applyFill="1" applyBorder="1" applyAlignment="1">
      <alignment horizontal="left" vertical="center"/>
    </xf>
    <xf numFmtId="0" fontId="16" fillId="19" borderId="2" xfId="0" applyFont="1" applyFill="1" applyBorder="1" applyAlignment="1">
      <alignment horizontal="left" vertical="center"/>
    </xf>
    <xf numFmtId="0" fontId="2" fillId="19" borderId="2" xfId="0" applyFont="1" applyFill="1" applyBorder="1" applyAlignment="1">
      <alignment horizontal="center" vertical="center"/>
    </xf>
    <xf numFmtId="164" fontId="16" fillId="19" borderId="2" xfId="0" applyNumberFormat="1" applyFont="1" applyFill="1" applyBorder="1" applyAlignment="1">
      <alignment horizontal="center" vertical="center"/>
    </xf>
    <xf numFmtId="165" fontId="10" fillId="19" borderId="1" xfId="0" applyNumberFormat="1" applyFont="1" applyFill="1" applyBorder="1" applyAlignment="1">
      <alignment horizontal="center" vertical="center"/>
    </xf>
    <xf numFmtId="165" fontId="16" fillId="19" borderId="1" xfId="0" applyNumberFormat="1" applyFont="1" applyFill="1" applyBorder="1" applyAlignment="1">
      <alignment horizontal="center" vertical="center"/>
    </xf>
    <xf numFmtId="165" fontId="2" fillId="19" borderId="1" xfId="0" applyNumberFormat="1" applyFont="1" applyFill="1" applyBorder="1" applyAlignment="1">
      <alignment horizontal="center" vertical="center"/>
    </xf>
    <xf numFmtId="164" fontId="16" fillId="19" borderId="1" xfId="0" applyNumberFormat="1" applyFont="1" applyFill="1" applyBorder="1" applyAlignment="1">
      <alignment horizontal="center" vertical="center"/>
    </xf>
    <xf numFmtId="165" fontId="16" fillId="19" borderId="7" xfId="0" applyNumberFormat="1" applyFont="1" applyFill="1" applyBorder="1" applyAlignment="1">
      <alignment horizontal="center" vertical="center"/>
    </xf>
    <xf numFmtId="2" fontId="47" fillId="19" borderId="8" xfId="0" applyNumberFormat="1" applyFont="1" applyFill="1" applyBorder="1" applyAlignment="1">
      <alignment horizontal="center" vertical="center" wrapText="1"/>
    </xf>
    <xf numFmtId="2" fontId="47" fillId="19" borderId="8" xfId="0" applyNumberFormat="1" applyFont="1" applyFill="1" applyBorder="1" applyAlignment="1">
      <alignment horizontal="center" vertical="center"/>
    </xf>
    <xf numFmtId="164" fontId="30" fillId="19" borderId="22" xfId="0" applyNumberFormat="1" applyFont="1" applyFill="1" applyBorder="1" applyAlignment="1">
      <alignment horizontal="center" vertical="center" wrapText="1" shrinkToFit="1"/>
    </xf>
    <xf numFmtId="0" fontId="16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Fill="1" applyBorder="1" applyAlignment="1">
      <alignment horizontal="center" vertical="center"/>
    </xf>
    <xf numFmtId="164" fontId="32" fillId="16" borderId="2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32" fillId="16" borderId="4" xfId="0" applyNumberFormat="1" applyFont="1" applyFill="1" applyBorder="1" applyAlignment="1">
      <alignment vertical="center"/>
    </xf>
    <xf numFmtId="164" fontId="32" fillId="16" borderId="6" xfId="0" applyNumberFormat="1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6" fillId="20" borderId="1" xfId="0" applyFont="1" applyFill="1" applyBorder="1" applyAlignment="1">
      <alignment horizontal="left" vertical="center"/>
    </xf>
    <xf numFmtId="0" fontId="4" fillId="20" borderId="1" xfId="0" applyFont="1" applyFill="1" applyBorder="1" applyAlignment="1">
      <alignment vertical="center"/>
    </xf>
    <xf numFmtId="164" fontId="32" fillId="16" borderId="2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164" fontId="32" fillId="16" borderId="4" xfId="0" applyNumberFormat="1" applyFont="1" applyFill="1" applyBorder="1" applyAlignment="1">
      <alignment vertical="center"/>
    </xf>
    <xf numFmtId="164" fontId="32" fillId="16" borderId="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50" fillId="0" borderId="2" xfId="0" applyNumberFormat="1" applyFont="1" applyFill="1" applyBorder="1" applyAlignment="1">
      <alignment horizontal="center" vertical="top"/>
    </xf>
    <xf numFmtId="0" fontId="0" fillId="0" borderId="6" xfId="0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top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164" fontId="32" fillId="16" borderId="2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32" fillId="16" borderId="4" xfId="0" applyNumberFormat="1" applyFont="1" applyFill="1" applyBorder="1" applyAlignment="1">
      <alignment vertical="center"/>
    </xf>
    <xf numFmtId="164" fontId="32" fillId="16" borderId="6" xfId="0" applyNumberFormat="1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/>
    </xf>
    <xf numFmtId="0" fontId="33" fillId="13" borderId="4" xfId="0" applyFont="1" applyFill="1" applyBorder="1" applyAlignment="1">
      <alignment horizontal="center" vertical="center"/>
    </xf>
    <xf numFmtId="164" fontId="39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164" fontId="39" fillId="0" borderId="0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7" fillId="13" borderId="18" xfId="0" applyFont="1" applyFill="1" applyBorder="1" applyAlignment="1">
      <alignment horizontal="center" vertical="center"/>
    </xf>
    <xf numFmtId="0" fontId="37" fillId="13" borderId="17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8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center" vertical="center" wrapText="1" shrinkToFit="1"/>
    </xf>
    <xf numFmtId="164" fontId="30" fillId="0" borderId="3" xfId="0" applyNumberFormat="1" applyFont="1" applyFill="1" applyBorder="1" applyAlignment="1">
      <alignment horizontal="center" vertical="center" wrapText="1" shrinkToFit="1"/>
    </xf>
    <xf numFmtId="165" fontId="3" fillId="18" borderId="5" xfId="0" applyNumberFormat="1" applyFont="1" applyFill="1" applyBorder="1" applyAlignment="1">
      <alignment horizontal="center" vertical="center" wrapText="1" shrinkToFit="1"/>
    </xf>
    <xf numFmtId="165" fontId="3" fillId="18" borderId="8" xfId="0" applyNumberFormat="1" applyFont="1" applyFill="1" applyBorder="1" applyAlignment="1">
      <alignment horizontal="center" vertical="center" wrapText="1" shrinkToFit="1"/>
    </xf>
    <xf numFmtId="165" fontId="3" fillId="18" borderId="3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 shrinkToFit="1"/>
    </xf>
    <xf numFmtId="164" fontId="28" fillId="0" borderId="3" xfId="0" applyNumberFormat="1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2" fontId="47" fillId="0" borderId="5" xfId="0" applyNumberFormat="1" applyFont="1" applyFill="1" applyBorder="1" applyAlignment="1">
      <alignment horizontal="center" vertical="center"/>
    </xf>
    <xf numFmtId="2" fontId="47" fillId="0" borderId="8" xfId="0" applyNumberFormat="1" applyFont="1" applyFill="1" applyBorder="1" applyAlignment="1">
      <alignment horizontal="center" vertical="center"/>
    </xf>
    <xf numFmtId="2" fontId="47" fillId="0" borderId="3" xfId="0" applyNumberFormat="1" applyFont="1" applyFill="1" applyBorder="1" applyAlignment="1">
      <alignment horizontal="center" vertical="center"/>
    </xf>
    <xf numFmtId="164" fontId="30" fillId="0" borderId="7" xfId="0" applyNumberFormat="1" applyFont="1" applyFill="1" applyBorder="1" applyAlignment="1">
      <alignment horizontal="center" vertical="center" wrapText="1" shrinkToFit="1"/>
    </xf>
    <xf numFmtId="164" fontId="30" fillId="0" borderId="22" xfId="0" applyNumberFormat="1" applyFont="1" applyFill="1" applyBorder="1" applyAlignment="1">
      <alignment horizontal="center" vertical="center" wrapText="1" shrinkToFit="1"/>
    </xf>
    <xf numFmtId="164" fontId="30" fillId="0" borderId="20" xfId="0" applyNumberFormat="1" applyFont="1" applyFill="1" applyBorder="1" applyAlignment="1">
      <alignment horizontal="center" vertical="center" wrapText="1" shrinkToFit="1"/>
    </xf>
    <xf numFmtId="2" fontId="47" fillId="0" borderId="5" xfId="0" applyNumberFormat="1" applyFont="1" applyFill="1" applyBorder="1" applyAlignment="1">
      <alignment horizontal="center" vertical="center" wrapText="1"/>
    </xf>
    <xf numFmtId="2" fontId="47" fillId="0" borderId="8" xfId="0" applyNumberFormat="1" applyFont="1" applyFill="1" applyBorder="1" applyAlignment="1">
      <alignment horizontal="center" vertical="center" wrapText="1"/>
    </xf>
    <xf numFmtId="2" fontId="47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165" fontId="3" fillId="18" borderId="5" xfId="0" applyNumberFormat="1" applyFont="1" applyFill="1" applyBorder="1" applyAlignment="1">
      <alignment horizontal="center" vertical="center" wrapText="1"/>
    </xf>
    <xf numFmtId="165" fontId="3" fillId="18" borderId="8" xfId="0" applyNumberFormat="1" applyFont="1" applyFill="1" applyBorder="1" applyAlignment="1">
      <alignment horizontal="center" vertical="center" wrapText="1"/>
    </xf>
    <xf numFmtId="165" fontId="3" fillId="18" borderId="3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</cellStyles>
  <dxfs count="257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28.7109375" style="17" customWidth="1"/>
    <col min="2" max="2" width="11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6.7109375" style="3" customWidth="1" collapsed="1"/>
    <col min="20" max="20" width="28.710937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5.75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15.75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9" t="s">
        <v>1</v>
      </c>
      <c r="W4" s="520"/>
      <c r="X4" s="520"/>
    </row>
    <row r="5" spans="1:30" s="5" customFormat="1" ht="15.75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325</v>
      </c>
    </row>
    <row r="6" spans="1:30" s="5" customFormat="1" ht="15.75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316</v>
      </c>
    </row>
    <row r="7" spans="1:30" s="5" customFormat="1" ht="26.25" thickBot="1" x14ac:dyDescent="0.3">
      <c r="A7" s="523" t="s">
        <v>315</v>
      </c>
      <c r="B7" s="523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3"/>
      <c r="X7" s="523"/>
    </row>
    <row r="8" spans="1:30" s="5" customFormat="1" ht="21" thickBot="1" x14ac:dyDescent="0.3">
      <c r="A8" s="23"/>
      <c r="B8" s="34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24" t="s">
        <v>17</v>
      </c>
      <c r="T8" s="525"/>
      <c r="U8" s="526"/>
      <c r="V8" s="527" t="s">
        <v>19</v>
      </c>
      <c r="W8" s="528"/>
      <c r="X8" s="343"/>
      <c r="Y8" s="4"/>
      <c r="Z8" s="4"/>
      <c r="AA8" s="4"/>
      <c r="AB8" s="4"/>
      <c r="AC8" s="4"/>
      <c r="AD8" s="4"/>
    </row>
    <row r="9" spans="1:30" s="303" customFormat="1" ht="90" thickBot="1" x14ac:dyDescent="0.3">
      <c r="A9" s="292" t="s">
        <v>274</v>
      </c>
      <c r="B9" s="344" t="s">
        <v>275</v>
      </c>
      <c r="C9" s="293" t="s">
        <v>276</v>
      </c>
      <c r="D9" s="294" t="s">
        <v>3</v>
      </c>
      <c r="E9" s="338" t="s">
        <v>277</v>
      </c>
      <c r="F9" s="296" t="s">
        <v>278</v>
      </c>
      <c r="G9" s="297" t="s">
        <v>347</v>
      </c>
      <c r="H9" s="298" t="s">
        <v>279</v>
      </c>
      <c r="I9" s="299" t="s">
        <v>22</v>
      </c>
      <c r="J9" s="297" t="s">
        <v>20</v>
      </c>
      <c r="K9" s="297" t="s">
        <v>280</v>
      </c>
      <c r="L9" s="297" t="s">
        <v>281</v>
      </c>
      <c r="M9" s="297" t="s">
        <v>282</v>
      </c>
      <c r="N9" s="529" t="s">
        <v>6</v>
      </c>
      <c r="O9" s="530"/>
      <c r="P9" s="297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97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491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345" t="s">
        <v>18</v>
      </c>
      <c r="T9" s="346" t="s">
        <v>283</v>
      </c>
      <c r="U9" s="346" t="s">
        <v>284</v>
      </c>
      <c r="V9" s="347" t="s">
        <v>15</v>
      </c>
      <c r="W9" s="347" t="s">
        <v>16</v>
      </c>
      <c r="X9" s="348" t="s">
        <v>7</v>
      </c>
      <c r="Y9" s="302"/>
      <c r="Z9" s="302"/>
      <c r="AA9" s="302"/>
      <c r="AB9" s="302"/>
      <c r="AC9" s="302"/>
      <c r="AD9" s="302"/>
    </row>
    <row r="10" spans="1:30" s="5" customFormat="1" x14ac:dyDescent="0.25">
      <c r="A10" s="304"/>
      <c r="B10" s="305"/>
      <c r="C10" s="305"/>
      <c r="D10" s="305"/>
      <c r="E10" s="305"/>
      <c r="F10" s="306" t="s">
        <v>8</v>
      </c>
      <c r="G10" s="306" t="s">
        <v>8</v>
      </c>
      <c r="H10" s="307" t="s">
        <v>21</v>
      </c>
      <c r="I10" s="306" t="s">
        <v>21</v>
      </c>
      <c r="J10" s="306" t="s">
        <v>8</v>
      </c>
      <c r="K10" s="306" t="s">
        <v>21</v>
      </c>
      <c r="L10" s="306" t="s">
        <v>21</v>
      </c>
      <c r="M10" s="306" t="s">
        <v>21</v>
      </c>
      <c r="N10" s="306" t="s">
        <v>8</v>
      </c>
      <c r="O10" s="306" t="s">
        <v>9</v>
      </c>
      <c r="P10" s="307" t="s">
        <v>8</v>
      </c>
      <c r="Q10" s="22"/>
      <c r="R10" s="22"/>
      <c r="S10" s="308"/>
      <c r="T10" s="308"/>
      <c r="U10" s="308"/>
      <c r="V10" s="308"/>
      <c r="W10" s="308"/>
      <c r="Y10" s="302"/>
      <c r="Z10" s="302"/>
      <c r="AA10" s="302"/>
      <c r="AB10" s="302"/>
      <c r="AC10" s="302"/>
      <c r="AD10" s="4"/>
    </row>
    <row r="11" spans="1:30" ht="18" x14ac:dyDescent="0.25">
      <c r="A11" s="531" t="s">
        <v>305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311"/>
      <c r="T11" s="311"/>
      <c r="U11" s="311"/>
      <c r="V11" s="311"/>
      <c r="W11" s="311"/>
      <c r="X11" s="311"/>
      <c r="Y11" s="302"/>
      <c r="Z11" s="302"/>
      <c r="AA11" s="302"/>
      <c r="AB11" s="302"/>
      <c r="AC11" s="302"/>
    </row>
    <row r="12" spans="1:30" x14ac:dyDescent="0.25">
      <c r="A12" s="509" t="s">
        <v>334</v>
      </c>
      <c r="B12" s="521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2"/>
    </row>
    <row r="13" spans="1:30" ht="15.75" x14ac:dyDescent="0.25">
      <c r="A13" s="319" t="s">
        <v>335</v>
      </c>
      <c r="B13" s="324"/>
      <c r="C13" s="314"/>
      <c r="D13" s="314" t="s">
        <v>59</v>
      </c>
      <c r="E13" s="314"/>
      <c r="F13" s="325">
        <f>SUM(F14:F15)</f>
        <v>80</v>
      </c>
      <c r="G13" s="326">
        <f>SUM(G14:G15)</f>
        <v>4.3140000000000001</v>
      </c>
      <c r="H13" s="452">
        <v>6.1210000000000004</v>
      </c>
      <c r="I13" s="327">
        <f>H13</f>
        <v>6.1210000000000004</v>
      </c>
      <c r="J13" s="1">
        <f>G13+(I13)</f>
        <v>10.435</v>
      </c>
      <c r="K13" s="1"/>
      <c r="L13" s="1"/>
      <c r="M13" s="309">
        <v>0</v>
      </c>
      <c r="N13" s="1"/>
      <c r="O13" s="310"/>
      <c r="P13" s="309"/>
      <c r="Q13" s="492"/>
      <c r="R13" s="492"/>
      <c r="S13" s="512" t="s">
        <v>14</v>
      </c>
      <c r="T13" s="515" t="s">
        <v>336</v>
      </c>
      <c r="U13" s="512"/>
      <c r="V13" s="516"/>
      <c r="W13" s="516"/>
      <c r="X13" s="512"/>
      <c r="Y13" s="302"/>
      <c r="Z13" s="302"/>
      <c r="AA13" s="302"/>
      <c r="AB13" s="302"/>
      <c r="AC13" s="302"/>
    </row>
    <row r="14" spans="1:30" x14ac:dyDescent="0.25">
      <c r="A14" s="319" t="s">
        <v>11</v>
      </c>
      <c r="B14" s="339"/>
      <c r="C14" s="339"/>
      <c r="D14" s="339"/>
      <c r="E14" s="339"/>
      <c r="F14" s="331">
        <v>40</v>
      </c>
      <c r="G14" s="332">
        <v>3.35</v>
      </c>
      <c r="H14" s="327"/>
      <c r="I14" s="327"/>
      <c r="J14" s="21"/>
      <c r="K14" s="21"/>
      <c r="L14" s="21"/>
      <c r="M14" s="309"/>
      <c r="N14" s="1">
        <f>J13</f>
        <v>10.435</v>
      </c>
      <c r="O14" s="310">
        <f>N14/F14*100</f>
        <v>26.087500000000002</v>
      </c>
      <c r="P14" s="333">
        <f>IF(G13&gt;F14*1.05,0,(F14*1.05)-G13)</f>
        <v>37.686</v>
      </c>
      <c r="Q14" s="333">
        <f>IF(N14&gt;(F14*1.05),0,(F14*1.05)-N14)</f>
        <v>31.564999999999998</v>
      </c>
      <c r="R14" s="333">
        <f>IF(N14&gt;(F14*1.05),0,(F14*1.05)-N14)</f>
        <v>31.564999999999998</v>
      </c>
      <c r="S14" s="513"/>
      <c r="T14" s="515"/>
      <c r="U14" s="513"/>
      <c r="V14" s="517"/>
      <c r="W14" s="517"/>
      <c r="X14" s="513"/>
      <c r="Y14" s="302"/>
      <c r="Z14" s="302"/>
      <c r="AA14" s="302"/>
      <c r="AB14" s="302"/>
      <c r="AC14" s="302"/>
    </row>
    <row r="15" spans="1:30" x14ac:dyDescent="0.25">
      <c r="A15" s="319" t="s">
        <v>12</v>
      </c>
      <c r="B15" s="339"/>
      <c r="C15" s="339"/>
      <c r="D15" s="339"/>
      <c r="E15" s="339"/>
      <c r="F15" s="331">
        <v>40</v>
      </c>
      <c r="G15" s="332">
        <v>0.96399999999999997</v>
      </c>
      <c r="H15" s="327"/>
      <c r="I15" s="327"/>
      <c r="J15" s="1"/>
      <c r="K15" s="1"/>
      <c r="L15" s="1"/>
      <c r="M15" s="334" t="s">
        <v>295</v>
      </c>
      <c r="N15" s="1"/>
      <c r="O15" s="310"/>
      <c r="P15" s="335"/>
      <c r="Q15" s="335"/>
      <c r="R15" s="335"/>
      <c r="S15" s="514"/>
      <c r="T15" s="515"/>
      <c r="U15" s="514"/>
      <c r="V15" s="518"/>
      <c r="W15" s="518"/>
      <c r="X15" s="514"/>
      <c r="Y15" s="302"/>
      <c r="Z15" s="302"/>
      <c r="AA15" s="302"/>
      <c r="AB15" s="302"/>
      <c r="AC15" s="302"/>
    </row>
    <row r="16" spans="1:30" ht="15" x14ac:dyDescent="0.25">
      <c r="A16" s="509" t="s">
        <v>306</v>
      </c>
      <c r="B16" s="510"/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1"/>
    </row>
    <row r="17" spans="1:29" ht="15.75" x14ac:dyDescent="0.25">
      <c r="A17" s="319" t="s">
        <v>307</v>
      </c>
      <c r="B17" s="324"/>
      <c r="C17" s="314"/>
      <c r="D17" s="314" t="s">
        <v>59</v>
      </c>
      <c r="E17" s="314"/>
      <c r="F17" s="325">
        <f>SUM(F18:F19)</f>
        <v>16.3</v>
      </c>
      <c r="G17" s="326">
        <f>SUM(G18:G19)</f>
        <v>4.3499999999999996</v>
      </c>
      <c r="H17" s="452">
        <v>1.5780000000000001</v>
      </c>
      <c r="I17" s="327">
        <f>H17</f>
        <v>1.5780000000000001</v>
      </c>
      <c r="J17" s="1">
        <f>G17+(I17)</f>
        <v>5.9279999999999999</v>
      </c>
      <c r="K17" s="1"/>
      <c r="L17" s="1"/>
      <c r="M17" s="309">
        <v>8.85</v>
      </c>
      <c r="N17" s="1"/>
      <c r="O17" s="310"/>
      <c r="P17" s="309"/>
      <c r="Q17" s="492"/>
      <c r="R17" s="492"/>
      <c r="S17" s="512" t="s">
        <v>14</v>
      </c>
      <c r="T17" s="515" t="s">
        <v>308</v>
      </c>
      <c r="U17" s="512"/>
      <c r="V17" s="516">
        <v>52.746076000000002</v>
      </c>
      <c r="W17" s="516">
        <v>104.45795699999999</v>
      </c>
      <c r="X17" s="512"/>
      <c r="Y17" s="302"/>
      <c r="Z17" s="302"/>
      <c r="AA17" s="302"/>
      <c r="AB17" s="302"/>
      <c r="AC17" s="302"/>
    </row>
    <row r="18" spans="1:29" x14ac:dyDescent="0.25">
      <c r="A18" s="319" t="s">
        <v>11</v>
      </c>
      <c r="B18" s="339"/>
      <c r="C18" s="339"/>
      <c r="D18" s="339"/>
      <c r="E18" s="339"/>
      <c r="F18" s="331">
        <v>6.3</v>
      </c>
      <c r="G18" s="332">
        <v>0</v>
      </c>
      <c r="H18" s="327"/>
      <c r="I18" s="327"/>
      <c r="J18" s="21"/>
      <c r="K18" s="21"/>
      <c r="L18" s="21"/>
      <c r="M18" s="309"/>
      <c r="N18" s="1">
        <f>J17</f>
        <v>5.9279999999999999</v>
      </c>
      <c r="O18" s="310">
        <f>N18/F18*100</f>
        <v>94.095238095238102</v>
      </c>
      <c r="P18" s="333">
        <f>IF(G17&gt;F18*1.05,0,(F18*1.05)-G17)</f>
        <v>2.2650000000000006</v>
      </c>
      <c r="Q18" s="333">
        <f>IF(N18&gt;(F18*1.05),0,(F18*1.05)-N18)</f>
        <v>0.68700000000000028</v>
      </c>
      <c r="R18" s="333">
        <f>IF(N18&gt;(F18*1.05),0,(F18*1.05)-N18)</f>
        <v>0.68700000000000028</v>
      </c>
      <c r="S18" s="513"/>
      <c r="T18" s="515"/>
      <c r="U18" s="513"/>
      <c r="V18" s="517"/>
      <c r="W18" s="517"/>
      <c r="X18" s="513"/>
      <c r="Y18" s="302"/>
      <c r="Z18" s="302"/>
      <c r="AA18" s="302"/>
      <c r="AB18" s="302"/>
      <c r="AC18" s="302"/>
    </row>
    <row r="19" spans="1:29" x14ac:dyDescent="0.25">
      <c r="A19" s="319" t="s">
        <v>12</v>
      </c>
      <c r="B19" s="339"/>
      <c r="C19" s="339"/>
      <c r="D19" s="339"/>
      <c r="E19" s="339"/>
      <c r="F19" s="331">
        <v>10</v>
      </c>
      <c r="G19" s="332">
        <v>4.3499999999999996</v>
      </c>
      <c r="H19" s="327"/>
      <c r="I19" s="327"/>
      <c r="J19" s="1"/>
      <c r="K19" s="1"/>
      <c r="L19" s="1"/>
      <c r="M19" s="334" t="s">
        <v>295</v>
      </c>
      <c r="N19" s="1"/>
      <c r="O19" s="310"/>
      <c r="P19" s="335"/>
      <c r="Q19" s="335"/>
      <c r="R19" s="335"/>
      <c r="S19" s="514"/>
      <c r="T19" s="515"/>
      <c r="U19" s="514"/>
      <c r="V19" s="518"/>
      <c r="W19" s="518"/>
      <c r="X19" s="514"/>
      <c r="Y19" s="302"/>
      <c r="Z19" s="302"/>
      <c r="AA19" s="302"/>
      <c r="AB19" s="302"/>
      <c r="AC19" s="302"/>
    </row>
  </sheetData>
  <mergeCells count="20">
    <mergeCell ref="V4:X4"/>
    <mergeCell ref="A12:X12"/>
    <mergeCell ref="A7:X7"/>
    <mergeCell ref="S8:U8"/>
    <mergeCell ref="V8:W8"/>
    <mergeCell ref="N9:O9"/>
    <mergeCell ref="A11:R11"/>
    <mergeCell ref="X13:X15"/>
    <mergeCell ref="W13:W15"/>
    <mergeCell ref="S13:S15"/>
    <mergeCell ref="T13:T15"/>
    <mergeCell ref="U13:U15"/>
    <mergeCell ref="V13:V15"/>
    <mergeCell ref="A16:X16"/>
    <mergeCell ref="S17:S19"/>
    <mergeCell ref="T17:T19"/>
    <mergeCell ref="U17:U19"/>
    <mergeCell ref="V17:V19"/>
    <mergeCell ref="W17:W19"/>
    <mergeCell ref="X17:X19"/>
  </mergeCells>
  <conditionalFormatting sqref="P9:R9">
    <cfRule type="expression" dxfId="256" priority="2" stopIfTrue="1">
      <formula>AND(P9&lt;&gt;"",OR(P9&lt;=0,P9="-"))</formula>
    </cfRule>
  </conditionalFormatting>
  <conditionalFormatting sqref="P10:R10 P13:R15">
    <cfRule type="expression" dxfId="255" priority="3" stopIfTrue="1">
      <formula>AND(P10&lt;&gt;"",OR(P10&lt;=0,P10="-"))</formula>
    </cfRule>
  </conditionalFormatting>
  <conditionalFormatting sqref="P20:R64368">
    <cfRule type="expression" dxfId="254" priority="4" stopIfTrue="1">
      <formula>AND(P20&lt;&gt;"",OR(P20=0,P20="-"))</formula>
    </cfRule>
  </conditionalFormatting>
  <conditionalFormatting sqref="P17:R19">
    <cfRule type="expression" dxfId="253" priority="1" stopIfTrue="1">
      <formula>AND(P17&lt;&gt;"",OR(P17&lt;=0,P17="-"))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30.42578125" style="17" customWidth="1"/>
    <col min="2" max="2" width="10.85546875" style="351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x14ac:dyDescent="0.25">
      <c r="B1" s="340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340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340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9.75" customHeight="1" x14ac:dyDescent="0.25">
      <c r="A4" s="18"/>
      <c r="B4" s="341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9" t="s">
        <v>1</v>
      </c>
      <c r="W4" s="520"/>
      <c r="X4" s="520"/>
    </row>
    <row r="5" spans="1:30" s="5" customFormat="1" ht="15.75" x14ac:dyDescent="0.25">
      <c r="A5" s="17"/>
      <c r="B5" s="340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325</v>
      </c>
    </row>
    <row r="6" spans="1:30" s="5" customFormat="1" ht="15.75" x14ac:dyDescent="0.25">
      <c r="A6" s="17"/>
      <c r="B6" s="340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316</v>
      </c>
    </row>
    <row r="7" spans="1:30" s="5" customFormat="1" ht="26.25" thickBot="1" x14ac:dyDescent="0.3">
      <c r="A7" s="523" t="s">
        <v>23</v>
      </c>
      <c r="B7" s="523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3"/>
      <c r="X7" s="523"/>
    </row>
    <row r="8" spans="1:30" s="5" customFormat="1" ht="21" customHeight="1" thickBot="1" x14ac:dyDescent="0.3">
      <c r="A8" s="23"/>
      <c r="B8" s="34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24" t="s">
        <v>17</v>
      </c>
      <c r="T8" s="525"/>
      <c r="U8" s="526"/>
      <c r="V8" s="527" t="s">
        <v>19</v>
      </c>
      <c r="W8" s="528"/>
      <c r="X8" s="343"/>
      <c r="Y8" s="4"/>
      <c r="Z8" s="4"/>
      <c r="AA8" s="4"/>
      <c r="AB8" s="4"/>
      <c r="AC8" s="4"/>
      <c r="AD8" s="4"/>
    </row>
    <row r="9" spans="1:30" s="303" customFormat="1" ht="114" customHeight="1" thickBot="1" x14ac:dyDescent="0.3">
      <c r="A9" s="292" t="s">
        <v>274</v>
      </c>
      <c r="B9" s="344" t="s">
        <v>275</v>
      </c>
      <c r="C9" s="293" t="s">
        <v>276</v>
      </c>
      <c r="D9" s="294" t="s">
        <v>3</v>
      </c>
      <c r="E9" s="338" t="s">
        <v>277</v>
      </c>
      <c r="F9" s="296" t="s">
        <v>278</v>
      </c>
      <c r="G9" s="297" t="s">
        <v>347</v>
      </c>
      <c r="H9" s="298" t="s">
        <v>279</v>
      </c>
      <c r="I9" s="299" t="s">
        <v>22</v>
      </c>
      <c r="J9" s="297" t="s">
        <v>20</v>
      </c>
      <c r="K9" s="297" t="s">
        <v>280</v>
      </c>
      <c r="L9" s="297" t="s">
        <v>281</v>
      </c>
      <c r="M9" s="297" t="s">
        <v>282</v>
      </c>
      <c r="N9" s="529" t="s">
        <v>6</v>
      </c>
      <c r="O9" s="530"/>
      <c r="P9" s="297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97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457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345" t="s">
        <v>18</v>
      </c>
      <c r="T9" s="346" t="s">
        <v>283</v>
      </c>
      <c r="U9" s="346" t="s">
        <v>284</v>
      </c>
      <c r="V9" s="347" t="s">
        <v>15</v>
      </c>
      <c r="W9" s="347" t="s">
        <v>16</v>
      </c>
      <c r="X9" s="348" t="s">
        <v>7</v>
      </c>
      <c r="Y9" s="302"/>
      <c r="Z9" s="302"/>
      <c r="AA9" s="302"/>
      <c r="AB9" s="302"/>
      <c r="AC9" s="302"/>
      <c r="AD9" s="302"/>
    </row>
    <row r="10" spans="1:30" s="5" customFormat="1" x14ac:dyDescent="0.25">
      <c r="A10" s="304"/>
      <c r="B10" s="349"/>
      <c r="C10" s="305"/>
      <c r="D10" s="305"/>
      <c r="E10" s="305"/>
      <c r="F10" s="306" t="s">
        <v>8</v>
      </c>
      <c r="G10" s="306" t="s">
        <v>8</v>
      </c>
      <c r="H10" s="306" t="s">
        <v>21</v>
      </c>
      <c r="I10" s="306" t="s">
        <v>21</v>
      </c>
      <c r="J10" s="306" t="s">
        <v>8</v>
      </c>
      <c r="K10" s="306" t="s">
        <v>21</v>
      </c>
      <c r="L10" s="306" t="s">
        <v>21</v>
      </c>
      <c r="M10" s="306" t="s">
        <v>21</v>
      </c>
      <c r="N10" s="306" t="s">
        <v>8</v>
      </c>
      <c r="O10" s="306" t="s">
        <v>9</v>
      </c>
      <c r="P10" s="307" t="s">
        <v>8</v>
      </c>
      <c r="Q10" s="22"/>
      <c r="R10" s="22"/>
      <c r="S10" s="308"/>
      <c r="T10" s="308"/>
      <c r="U10" s="308"/>
      <c r="V10" s="308"/>
      <c r="W10" s="308"/>
      <c r="Y10" s="302"/>
      <c r="Z10" s="302"/>
      <c r="AA10" s="302"/>
      <c r="AB10" s="302"/>
      <c r="AC10" s="302"/>
      <c r="AD10" s="4"/>
    </row>
    <row r="11" spans="1:30" ht="15.75" x14ac:dyDescent="0.25">
      <c r="A11" s="537" t="s">
        <v>309</v>
      </c>
      <c r="B11" s="538"/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8"/>
      <c r="R11" s="538"/>
      <c r="S11" s="538"/>
      <c r="T11" s="538"/>
      <c r="U11" s="538"/>
      <c r="V11" s="538"/>
      <c r="W11" s="538"/>
      <c r="X11" s="539"/>
      <c r="Y11" s="302"/>
      <c r="Z11" s="302"/>
      <c r="AA11" s="302"/>
      <c r="AB11" s="302"/>
      <c r="AC11" s="302"/>
    </row>
    <row r="12" spans="1:30" s="418" customFormat="1" ht="68.25" customHeight="1" x14ac:dyDescent="0.25">
      <c r="A12" s="540" t="s">
        <v>349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0"/>
      <c r="T12" s="540"/>
      <c r="U12" s="540"/>
      <c r="V12" s="540"/>
      <c r="W12" s="540"/>
      <c r="X12" s="540"/>
      <c r="Y12" s="417"/>
      <c r="Z12" s="417"/>
      <c r="AA12" s="417"/>
      <c r="AB12" s="417"/>
      <c r="AC12" s="417"/>
    </row>
    <row r="13" spans="1:30" s="418" customFormat="1" x14ac:dyDescent="0.25">
      <c r="A13" s="540"/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417"/>
      <c r="Z13" s="417"/>
      <c r="AA13" s="417"/>
      <c r="AB13" s="417"/>
      <c r="AC13" s="417"/>
    </row>
    <row r="14" spans="1:30" s="418" customFormat="1" x14ac:dyDescent="0.25">
      <c r="A14" s="540"/>
      <c r="B14" s="540"/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417"/>
      <c r="Z14" s="417"/>
      <c r="AA14" s="417"/>
      <c r="AB14" s="417"/>
      <c r="AC14" s="417"/>
    </row>
    <row r="15" spans="1:30" s="418" customFormat="1" x14ac:dyDescent="0.25">
      <c r="A15" s="420"/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58"/>
      <c r="T15" s="458"/>
      <c r="U15" s="458"/>
      <c r="V15" s="458"/>
      <c r="W15" s="458"/>
      <c r="X15" s="422"/>
      <c r="Y15" s="417"/>
      <c r="Z15" s="417"/>
      <c r="AA15" s="417"/>
      <c r="AB15" s="417"/>
      <c r="AC15" s="417"/>
    </row>
    <row r="16" spans="1:30" s="418" customFormat="1" ht="14.25" customHeight="1" x14ac:dyDescent="0.25">
      <c r="A16" s="383"/>
      <c r="B16" s="384"/>
      <c r="C16" s="423"/>
      <c r="E16" s="423"/>
      <c r="F16" s="380"/>
      <c r="G16" s="385"/>
      <c r="H16" s="381"/>
      <c r="I16" s="381"/>
      <c r="J16" s="156"/>
      <c r="K16" s="156"/>
      <c r="L16" s="156"/>
      <c r="M16" s="407"/>
      <c r="N16" s="156"/>
      <c r="O16" s="416"/>
      <c r="P16" s="407"/>
      <c r="Q16" s="407"/>
      <c r="R16" s="407"/>
      <c r="S16" s="534"/>
      <c r="T16" s="534"/>
      <c r="U16" s="534"/>
      <c r="V16" s="458"/>
      <c r="W16" s="458"/>
      <c r="X16" s="386"/>
      <c r="Y16" s="417"/>
      <c r="Z16" s="417"/>
      <c r="AA16" s="417"/>
      <c r="AB16" s="417"/>
      <c r="AC16" s="417"/>
    </row>
    <row r="17" spans="1:29" s="418" customFormat="1" x14ac:dyDescent="0.25">
      <c r="A17" s="387"/>
      <c r="B17" s="384"/>
      <c r="C17" s="423"/>
      <c r="D17" s="384"/>
      <c r="E17" s="423"/>
      <c r="F17" s="388"/>
      <c r="G17" s="382"/>
      <c r="H17" s="381"/>
      <c r="I17" s="381"/>
      <c r="J17" s="156"/>
      <c r="K17" s="156"/>
      <c r="L17" s="156"/>
      <c r="M17" s="407"/>
      <c r="N17" s="156"/>
      <c r="O17" s="416"/>
      <c r="P17" s="419"/>
      <c r="Q17" s="419"/>
      <c r="R17" s="419"/>
      <c r="S17" s="534"/>
      <c r="T17" s="534"/>
      <c r="U17" s="534"/>
      <c r="V17" s="458"/>
      <c r="W17" s="458"/>
      <c r="X17" s="386"/>
      <c r="Y17" s="417"/>
      <c r="Z17" s="417"/>
      <c r="AA17" s="417"/>
      <c r="AB17" s="417"/>
      <c r="AC17" s="417"/>
    </row>
    <row r="18" spans="1:29" s="418" customFormat="1" x14ac:dyDescent="0.25">
      <c r="A18" s="387"/>
      <c r="B18" s="384"/>
      <c r="C18" s="423"/>
      <c r="D18" s="423"/>
      <c r="E18" s="423"/>
      <c r="F18" s="388"/>
      <c r="G18" s="382"/>
      <c r="H18" s="381"/>
      <c r="I18" s="381"/>
      <c r="J18" s="156"/>
      <c r="K18" s="156"/>
      <c r="L18" s="156"/>
      <c r="M18" s="156"/>
      <c r="N18" s="156"/>
      <c r="O18" s="416"/>
      <c r="P18" s="419"/>
      <c r="Q18" s="419"/>
      <c r="R18" s="419"/>
      <c r="S18" s="534"/>
      <c r="T18" s="534"/>
      <c r="U18" s="534"/>
      <c r="V18" s="458"/>
      <c r="W18" s="458"/>
      <c r="X18" s="386"/>
      <c r="Y18" s="417"/>
      <c r="Z18" s="417"/>
      <c r="AA18" s="417"/>
      <c r="AB18" s="417"/>
      <c r="AC18" s="417"/>
    </row>
    <row r="19" spans="1:29" s="418" customFormat="1" x14ac:dyDescent="0.25">
      <c r="A19" s="409"/>
      <c r="B19" s="384"/>
      <c r="C19" s="423"/>
      <c r="D19" s="423"/>
      <c r="E19" s="423"/>
      <c r="F19" s="388"/>
      <c r="G19" s="156"/>
      <c r="H19" s="156"/>
      <c r="I19" s="156"/>
      <c r="J19" s="156"/>
      <c r="K19" s="156"/>
      <c r="L19" s="156"/>
      <c r="M19" s="156"/>
      <c r="N19" s="156"/>
      <c r="O19" s="416"/>
      <c r="P19" s="419"/>
      <c r="Q19" s="419"/>
      <c r="R19" s="419"/>
      <c r="S19" s="458"/>
      <c r="T19" s="458"/>
      <c r="U19" s="458"/>
      <c r="V19" s="458"/>
      <c r="W19" s="458"/>
      <c r="X19" s="156"/>
      <c r="Y19" s="417"/>
      <c r="Z19" s="417"/>
      <c r="AA19" s="417"/>
      <c r="AB19" s="417"/>
      <c r="AC19" s="417"/>
    </row>
    <row r="20" spans="1:29" s="418" customFormat="1" ht="14.25" customHeight="1" x14ac:dyDescent="0.25">
      <c r="A20" s="389"/>
      <c r="B20" s="390"/>
      <c r="C20" s="423"/>
      <c r="E20" s="423"/>
      <c r="F20" s="380"/>
      <c r="G20" s="385"/>
      <c r="H20" s="381"/>
      <c r="I20" s="381"/>
      <c r="J20" s="156"/>
      <c r="K20" s="156"/>
      <c r="L20" s="156"/>
      <c r="M20" s="407"/>
      <c r="N20" s="156"/>
      <c r="O20" s="416"/>
      <c r="P20" s="407"/>
      <c r="Q20" s="407"/>
      <c r="R20" s="407"/>
      <c r="S20" s="534"/>
      <c r="T20" s="534"/>
      <c r="U20" s="534"/>
      <c r="V20" s="458"/>
      <c r="W20" s="458"/>
      <c r="X20" s="386"/>
      <c r="Y20" s="417"/>
      <c r="Z20" s="417"/>
      <c r="AA20" s="417"/>
      <c r="AB20" s="417"/>
      <c r="AC20" s="417"/>
    </row>
    <row r="21" spans="1:29" s="418" customFormat="1" x14ac:dyDescent="0.25">
      <c r="A21" s="387"/>
      <c r="B21" s="384"/>
      <c r="C21" s="423"/>
      <c r="D21" s="390"/>
      <c r="E21" s="423"/>
      <c r="F21" s="388"/>
      <c r="G21" s="382"/>
      <c r="H21" s="381"/>
      <c r="I21" s="381"/>
      <c r="J21" s="156"/>
      <c r="K21" s="156"/>
      <c r="L21" s="156"/>
      <c r="M21" s="407"/>
      <c r="N21" s="156"/>
      <c r="O21" s="416"/>
      <c r="P21" s="419"/>
      <c r="Q21" s="419"/>
      <c r="R21" s="419"/>
      <c r="S21" s="534"/>
      <c r="T21" s="534"/>
      <c r="U21" s="534"/>
      <c r="V21" s="458"/>
      <c r="W21" s="458"/>
      <c r="X21" s="386"/>
      <c r="Y21" s="417"/>
      <c r="Z21" s="417"/>
      <c r="AA21" s="417"/>
      <c r="AB21" s="417"/>
      <c r="AC21" s="417"/>
    </row>
    <row r="22" spans="1:29" s="418" customFormat="1" x14ac:dyDescent="0.25">
      <c r="A22" s="387"/>
      <c r="B22" s="384"/>
      <c r="C22" s="423"/>
      <c r="D22" s="423"/>
      <c r="E22" s="423"/>
      <c r="F22" s="388"/>
      <c r="G22" s="382"/>
      <c r="H22" s="381"/>
      <c r="I22" s="381"/>
      <c r="J22" s="156"/>
      <c r="K22" s="156"/>
      <c r="L22" s="156"/>
      <c r="M22" s="156"/>
      <c r="N22" s="156"/>
      <c r="O22" s="416"/>
      <c r="P22" s="419"/>
      <c r="Q22" s="419"/>
      <c r="R22" s="419"/>
      <c r="S22" s="534"/>
      <c r="T22" s="534"/>
      <c r="U22" s="534"/>
      <c r="V22" s="458"/>
      <c r="W22" s="458"/>
      <c r="X22" s="386"/>
      <c r="Y22" s="417"/>
      <c r="Z22" s="417"/>
      <c r="AA22" s="417"/>
      <c r="AB22" s="417"/>
      <c r="AC22" s="417"/>
    </row>
    <row r="23" spans="1:29" s="418" customFormat="1" x14ac:dyDescent="0.25">
      <c r="A23" s="409"/>
      <c r="B23" s="384"/>
      <c r="C23" s="424"/>
      <c r="D23" s="424"/>
      <c r="E23" s="424"/>
      <c r="F23" s="388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5"/>
      <c r="T23" s="425"/>
      <c r="U23" s="425"/>
      <c r="V23" s="425"/>
      <c r="W23" s="425"/>
      <c r="X23" s="424"/>
      <c r="Y23" s="417"/>
      <c r="Z23" s="417"/>
      <c r="AA23" s="417"/>
      <c r="AB23" s="417"/>
      <c r="AC23" s="417"/>
    </row>
    <row r="24" spans="1:29" s="418" customFormat="1" ht="14.25" customHeight="1" x14ac:dyDescent="0.25">
      <c r="A24" s="391"/>
      <c r="B24" s="390"/>
      <c r="C24" s="407"/>
      <c r="D24" s="407"/>
      <c r="E24" s="407"/>
      <c r="F24" s="380"/>
      <c r="G24" s="385"/>
      <c r="H24" s="381"/>
      <c r="I24" s="381"/>
      <c r="J24" s="156"/>
      <c r="K24" s="156"/>
      <c r="L24" s="156"/>
      <c r="M24" s="407"/>
      <c r="N24" s="156"/>
      <c r="O24" s="416"/>
      <c r="P24" s="407"/>
      <c r="Q24" s="407"/>
      <c r="R24" s="407"/>
      <c r="S24" s="534"/>
      <c r="T24" s="534"/>
      <c r="U24" s="534"/>
      <c r="V24" s="458"/>
      <c r="W24" s="458"/>
      <c r="X24" s="386"/>
      <c r="Y24" s="417"/>
      <c r="Z24" s="417"/>
      <c r="AA24" s="417"/>
      <c r="AB24" s="417"/>
      <c r="AC24" s="417"/>
    </row>
    <row r="25" spans="1:29" s="418" customFormat="1" x14ac:dyDescent="0.25">
      <c r="A25" s="387"/>
      <c r="B25" s="384"/>
      <c r="C25" s="407"/>
      <c r="D25" s="407"/>
      <c r="E25" s="407"/>
      <c r="F25" s="388"/>
      <c r="G25" s="382"/>
      <c r="H25" s="381"/>
      <c r="I25" s="381"/>
      <c r="J25" s="156"/>
      <c r="K25" s="156"/>
      <c r="L25" s="156"/>
      <c r="M25" s="407"/>
      <c r="N25" s="156"/>
      <c r="O25" s="416"/>
      <c r="P25" s="419"/>
      <c r="Q25" s="419"/>
      <c r="R25" s="419"/>
      <c r="S25" s="534"/>
      <c r="T25" s="534"/>
      <c r="U25" s="534"/>
      <c r="V25" s="458"/>
      <c r="W25" s="458"/>
      <c r="X25" s="386"/>
      <c r="Y25" s="417"/>
      <c r="Z25" s="417"/>
      <c r="AA25" s="417"/>
      <c r="AB25" s="417"/>
      <c r="AC25" s="417"/>
    </row>
    <row r="26" spans="1:29" s="418" customFormat="1" x14ac:dyDescent="0.25">
      <c r="A26" s="387"/>
      <c r="B26" s="384"/>
      <c r="C26" s="407"/>
      <c r="D26" s="407"/>
      <c r="E26" s="407"/>
      <c r="F26" s="388"/>
      <c r="G26" s="382"/>
      <c r="H26" s="381"/>
      <c r="I26" s="381"/>
      <c r="J26" s="156"/>
      <c r="K26" s="156"/>
      <c r="L26" s="156"/>
      <c r="M26" s="156"/>
      <c r="N26" s="156"/>
      <c r="O26" s="416"/>
      <c r="P26" s="419"/>
      <c r="Q26" s="419"/>
      <c r="R26" s="419"/>
      <c r="S26" s="534"/>
      <c r="T26" s="534"/>
      <c r="U26" s="534"/>
      <c r="V26" s="458"/>
      <c r="W26" s="458"/>
      <c r="X26" s="386"/>
      <c r="Y26" s="417"/>
      <c r="Z26" s="417"/>
      <c r="AA26" s="417"/>
      <c r="AB26" s="417"/>
      <c r="AC26" s="417"/>
    </row>
    <row r="27" spans="1:29" s="418" customFormat="1" x14ac:dyDescent="0.25">
      <c r="A27" s="409"/>
      <c r="B27" s="384"/>
      <c r="C27" s="422"/>
      <c r="D27" s="422"/>
      <c r="E27" s="422"/>
      <c r="F27" s="388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6"/>
      <c r="T27" s="426"/>
      <c r="U27" s="426"/>
      <c r="V27" s="426"/>
      <c r="W27" s="426"/>
      <c r="X27" s="422"/>
      <c r="Y27" s="417"/>
      <c r="Z27" s="417"/>
      <c r="AA27" s="417"/>
      <c r="AB27" s="417"/>
      <c r="AC27" s="417"/>
    </row>
    <row r="28" spans="1:29" s="418" customFormat="1" x14ac:dyDescent="0.25">
      <c r="A28" s="391"/>
      <c r="B28" s="390"/>
      <c r="C28" s="423"/>
      <c r="E28" s="423"/>
      <c r="F28" s="380"/>
      <c r="G28" s="385"/>
      <c r="H28" s="381"/>
      <c r="I28" s="381"/>
      <c r="J28" s="156"/>
      <c r="K28" s="156"/>
      <c r="L28" s="156"/>
      <c r="M28" s="407"/>
      <c r="N28" s="156"/>
      <c r="O28" s="416"/>
      <c r="P28" s="407"/>
      <c r="Q28" s="407"/>
      <c r="R28" s="407"/>
      <c r="S28" s="534"/>
      <c r="T28" s="534"/>
      <c r="U28" s="534"/>
      <c r="V28" s="458"/>
      <c r="W28" s="458"/>
      <c r="X28" s="534"/>
      <c r="Y28" s="417"/>
      <c r="Z28" s="417"/>
      <c r="AA28" s="417"/>
      <c r="AB28" s="417"/>
      <c r="AC28" s="417"/>
    </row>
    <row r="29" spans="1:29" s="418" customFormat="1" x14ac:dyDescent="0.25">
      <c r="A29" s="387"/>
      <c r="B29" s="384"/>
      <c r="C29" s="423"/>
      <c r="D29" s="423"/>
      <c r="E29" s="423"/>
      <c r="F29" s="388"/>
      <c r="G29" s="382"/>
      <c r="H29" s="381"/>
      <c r="I29" s="381"/>
      <c r="J29" s="156"/>
      <c r="K29" s="156"/>
      <c r="L29" s="156"/>
      <c r="M29" s="407"/>
      <c r="N29" s="156"/>
      <c r="O29" s="416"/>
      <c r="P29" s="407"/>
      <c r="Q29" s="407"/>
      <c r="R29" s="407"/>
      <c r="S29" s="534"/>
      <c r="T29" s="534"/>
      <c r="U29" s="534"/>
      <c r="V29" s="458"/>
      <c r="W29" s="458"/>
      <c r="X29" s="534"/>
      <c r="Y29" s="417"/>
      <c r="Z29" s="417"/>
      <c r="AA29" s="417"/>
      <c r="AB29" s="417"/>
      <c r="AC29" s="417"/>
    </row>
    <row r="30" spans="1:29" s="418" customFormat="1" x14ac:dyDescent="0.25">
      <c r="A30" s="387"/>
      <c r="B30" s="384"/>
      <c r="C30" s="423"/>
      <c r="D30" s="423"/>
      <c r="E30" s="423"/>
      <c r="F30" s="388"/>
      <c r="G30" s="382"/>
      <c r="H30" s="381"/>
      <c r="I30" s="381"/>
      <c r="J30" s="156"/>
      <c r="K30" s="156"/>
      <c r="L30" s="156"/>
      <c r="M30" s="156"/>
      <c r="N30" s="156"/>
      <c r="O30" s="416"/>
      <c r="P30" s="419"/>
      <c r="Q30" s="419"/>
      <c r="R30" s="419"/>
      <c r="S30" s="534"/>
      <c r="T30" s="534"/>
      <c r="U30" s="534"/>
      <c r="V30" s="458"/>
      <c r="W30" s="458"/>
      <c r="X30" s="534"/>
      <c r="Y30" s="417"/>
      <c r="Z30" s="417"/>
      <c r="AA30" s="417"/>
      <c r="AB30" s="417"/>
      <c r="AC30" s="417"/>
    </row>
    <row r="31" spans="1:29" s="418" customFormat="1" x14ac:dyDescent="0.25">
      <c r="A31" s="409"/>
      <c r="B31" s="384"/>
      <c r="C31" s="407"/>
      <c r="D31" s="407"/>
      <c r="E31" s="407"/>
      <c r="F31" s="388"/>
      <c r="G31" s="407"/>
      <c r="H31" s="6"/>
      <c r="I31" s="6"/>
      <c r="J31" s="6"/>
      <c r="K31" s="6"/>
      <c r="L31" s="6"/>
      <c r="M31" s="407"/>
      <c r="N31" s="6"/>
      <c r="O31" s="407"/>
      <c r="P31" s="407"/>
      <c r="Q31" s="407"/>
      <c r="R31" s="407"/>
      <c r="S31" s="375"/>
      <c r="T31" s="375"/>
      <c r="U31" s="375"/>
      <c r="V31" s="375"/>
      <c r="W31" s="375"/>
      <c r="X31" s="407"/>
    </row>
    <row r="32" spans="1:29" s="418" customFormat="1" ht="14.25" customHeight="1" x14ac:dyDescent="0.25">
      <c r="A32" s="391"/>
      <c r="B32" s="390"/>
      <c r="C32" s="407"/>
      <c r="D32" s="407"/>
      <c r="E32" s="407"/>
      <c r="F32" s="380"/>
      <c r="G32" s="385"/>
      <c r="H32" s="6"/>
      <c r="I32" s="6"/>
      <c r="J32" s="156"/>
      <c r="K32" s="6"/>
      <c r="L32" s="6"/>
      <c r="M32" s="407"/>
      <c r="N32" s="6"/>
      <c r="O32" s="407"/>
      <c r="P32" s="407"/>
      <c r="Q32" s="407"/>
      <c r="R32" s="407"/>
      <c r="S32" s="534"/>
      <c r="T32" s="534"/>
      <c r="U32" s="534"/>
      <c r="V32" s="375"/>
      <c r="W32" s="375"/>
      <c r="X32" s="407"/>
    </row>
    <row r="33" spans="1:24" s="418" customFormat="1" x14ac:dyDescent="0.25">
      <c r="A33" s="387"/>
      <c r="B33" s="384"/>
      <c r="C33" s="407"/>
      <c r="D33" s="407"/>
      <c r="E33" s="407"/>
      <c r="F33" s="388"/>
      <c r="G33" s="407"/>
      <c r="H33" s="6"/>
      <c r="I33" s="6"/>
      <c r="J33" s="6"/>
      <c r="K33" s="6"/>
      <c r="L33" s="6"/>
      <c r="M33" s="407"/>
      <c r="N33" s="156"/>
      <c r="O33" s="416"/>
      <c r="P33" s="419"/>
      <c r="Q33" s="419"/>
      <c r="R33" s="419"/>
      <c r="S33" s="534"/>
      <c r="T33" s="534"/>
      <c r="U33" s="534"/>
      <c r="V33" s="375"/>
      <c r="W33" s="375"/>
      <c r="X33" s="407"/>
    </row>
    <row r="34" spans="1:24" s="418" customFormat="1" x14ac:dyDescent="0.25">
      <c r="A34" s="387"/>
      <c r="B34" s="384"/>
      <c r="C34" s="407"/>
      <c r="D34" s="407"/>
      <c r="E34" s="407"/>
      <c r="F34" s="388"/>
      <c r="G34" s="407"/>
      <c r="H34" s="6"/>
      <c r="I34" s="6"/>
      <c r="J34" s="6"/>
      <c r="K34" s="6"/>
      <c r="L34" s="6"/>
      <c r="M34" s="407"/>
      <c r="N34" s="156"/>
      <c r="O34" s="416"/>
      <c r="P34" s="407"/>
      <c r="Q34" s="407"/>
      <c r="R34" s="407"/>
      <c r="S34" s="534"/>
      <c r="T34" s="534"/>
      <c r="U34" s="534"/>
      <c r="V34" s="375"/>
      <c r="W34" s="375"/>
      <c r="X34" s="407"/>
    </row>
    <row r="35" spans="1:24" s="418" customFormat="1" x14ac:dyDescent="0.25">
      <c r="A35" s="409"/>
      <c r="B35" s="384"/>
      <c r="C35" s="407"/>
      <c r="D35" s="407"/>
      <c r="E35" s="407"/>
      <c r="F35" s="388"/>
      <c r="G35" s="407"/>
      <c r="H35" s="6"/>
      <c r="I35" s="6"/>
      <c r="J35" s="6"/>
      <c r="K35" s="6"/>
      <c r="L35" s="6"/>
      <c r="M35" s="407"/>
      <c r="N35" s="6"/>
      <c r="O35" s="407"/>
      <c r="P35" s="407"/>
      <c r="Q35" s="407"/>
      <c r="R35" s="407"/>
      <c r="S35" s="375"/>
      <c r="T35" s="375"/>
      <c r="U35" s="375"/>
      <c r="V35" s="375"/>
      <c r="W35" s="375"/>
      <c r="X35" s="407"/>
    </row>
    <row r="36" spans="1:24" s="418" customFormat="1" x14ac:dyDescent="0.25">
      <c r="A36" s="391"/>
      <c r="B36" s="390"/>
      <c r="C36" s="407"/>
      <c r="D36" s="407"/>
      <c r="E36" s="407"/>
      <c r="F36" s="380"/>
      <c r="G36" s="385"/>
      <c r="H36" s="6"/>
      <c r="I36" s="6"/>
      <c r="J36" s="156"/>
      <c r="K36" s="6"/>
      <c r="L36" s="6"/>
      <c r="M36" s="407"/>
      <c r="N36" s="6"/>
      <c r="O36" s="407"/>
      <c r="P36" s="407"/>
      <c r="Q36" s="407"/>
      <c r="R36" s="407"/>
      <c r="S36" s="534"/>
      <c r="T36" s="534"/>
      <c r="U36" s="534"/>
      <c r="V36" s="375"/>
      <c r="W36" s="375"/>
      <c r="X36" s="407"/>
    </row>
    <row r="37" spans="1:24" s="418" customFormat="1" x14ac:dyDescent="0.25">
      <c r="A37" s="387"/>
      <c r="B37" s="384"/>
      <c r="C37" s="407"/>
      <c r="D37" s="407"/>
      <c r="E37" s="407"/>
      <c r="F37" s="388"/>
      <c r="G37" s="407"/>
      <c r="H37" s="6"/>
      <c r="I37" s="6"/>
      <c r="J37" s="6"/>
      <c r="K37" s="6"/>
      <c r="L37" s="6"/>
      <c r="M37" s="407"/>
      <c r="N37" s="156"/>
      <c r="O37" s="416"/>
      <c r="P37" s="419"/>
      <c r="Q37" s="419"/>
      <c r="R37" s="419"/>
      <c r="S37" s="534"/>
      <c r="T37" s="534"/>
      <c r="U37" s="534"/>
      <c r="V37" s="375"/>
      <c r="W37" s="375"/>
      <c r="X37" s="407"/>
    </row>
    <row r="38" spans="1:24" s="418" customFormat="1" x14ac:dyDescent="0.25">
      <c r="A38" s="387"/>
      <c r="B38" s="384"/>
      <c r="C38" s="407"/>
      <c r="D38" s="407"/>
      <c r="E38" s="407"/>
      <c r="F38" s="388"/>
      <c r="G38" s="407"/>
      <c r="H38" s="6"/>
      <c r="I38" s="6"/>
      <c r="J38" s="6"/>
      <c r="K38" s="6"/>
      <c r="L38" s="6"/>
      <c r="M38" s="407"/>
      <c r="N38" s="156"/>
      <c r="O38" s="416"/>
      <c r="P38" s="407"/>
      <c r="Q38" s="407"/>
      <c r="R38" s="407"/>
      <c r="S38" s="534"/>
      <c r="T38" s="534"/>
      <c r="U38" s="534"/>
      <c r="V38" s="375"/>
      <c r="W38" s="375"/>
      <c r="X38" s="407"/>
    </row>
    <row r="39" spans="1:24" s="418" customFormat="1" x14ac:dyDescent="0.25">
      <c r="A39" s="409"/>
      <c r="B39" s="384"/>
      <c r="C39" s="407"/>
      <c r="D39" s="407"/>
      <c r="E39" s="407"/>
      <c r="F39" s="388"/>
      <c r="G39" s="407"/>
      <c r="H39" s="6"/>
      <c r="I39" s="6"/>
      <c r="J39" s="6"/>
      <c r="K39" s="6"/>
      <c r="L39" s="6"/>
      <c r="M39" s="407"/>
      <c r="N39" s="6"/>
      <c r="O39" s="407"/>
      <c r="P39" s="407"/>
      <c r="Q39" s="407"/>
      <c r="R39" s="407"/>
      <c r="S39" s="375"/>
      <c r="T39" s="375"/>
      <c r="U39" s="375"/>
      <c r="V39" s="375"/>
      <c r="W39" s="375"/>
      <c r="X39" s="407"/>
    </row>
    <row r="40" spans="1:24" s="418" customFormat="1" ht="14.25" customHeight="1" x14ac:dyDescent="0.25">
      <c r="A40" s="391"/>
      <c r="B40" s="390"/>
      <c r="C40" s="407"/>
      <c r="D40" s="407"/>
      <c r="E40" s="407"/>
      <c r="F40" s="380"/>
      <c r="G40" s="385"/>
      <c r="H40" s="6"/>
      <c r="I40" s="6"/>
      <c r="J40" s="156"/>
      <c r="K40" s="6"/>
      <c r="L40" s="6"/>
      <c r="M40" s="407"/>
      <c r="N40" s="6"/>
      <c r="O40" s="407"/>
      <c r="P40" s="407"/>
      <c r="Q40" s="407"/>
      <c r="R40" s="407"/>
      <c r="S40" s="534"/>
      <c r="T40" s="534"/>
      <c r="U40" s="534"/>
      <c r="V40" s="375"/>
      <c r="W40" s="375"/>
      <c r="X40" s="407"/>
    </row>
    <row r="41" spans="1:24" s="418" customFormat="1" x14ac:dyDescent="0.25">
      <c r="A41" s="387"/>
      <c r="B41" s="384"/>
      <c r="C41" s="407"/>
      <c r="D41" s="407"/>
      <c r="E41" s="407"/>
      <c r="F41" s="388"/>
      <c r="G41" s="407"/>
      <c r="H41" s="6"/>
      <c r="I41" s="6"/>
      <c r="J41" s="6"/>
      <c r="K41" s="6"/>
      <c r="L41" s="6"/>
      <c r="M41" s="407"/>
      <c r="N41" s="156"/>
      <c r="O41" s="416"/>
      <c r="P41" s="407"/>
      <c r="Q41" s="407"/>
      <c r="R41" s="407"/>
      <c r="S41" s="534"/>
      <c r="T41" s="534"/>
      <c r="U41" s="534"/>
      <c r="V41" s="375"/>
      <c r="W41" s="375"/>
      <c r="X41" s="407"/>
    </row>
    <row r="42" spans="1:24" s="418" customFormat="1" x14ac:dyDescent="0.25">
      <c r="A42" s="387"/>
      <c r="B42" s="384"/>
      <c r="C42" s="407"/>
      <c r="D42" s="407"/>
      <c r="E42" s="407"/>
      <c r="F42" s="388"/>
      <c r="G42" s="407"/>
      <c r="H42" s="6"/>
      <c r="I42" s="6"/>
      <c r="J42" s="6"/>
      <c r="K42" s="6"/>
      <c r="L42" s="6"/>
      <c r="M42" s="407"/>
      <c r="N42" s="156"/>
      <c r="O42" s="416"/>
      <c r="P42" s="419"/>
      <c r="Q42" s="419"/>
      <c r="R42" s="419"/>
      <c r="S42" s="534"/>
      <c r="T42" s="534"/>
      <c r="U42" s="534"/>
      <c r="V42" s="375"/>
      <c r="W42" s="375"/>
      <c r="X42" s="407"/>
    </row>
    <row r="43" spans="1:24" s="418" customFormat="1" x14ac:dyDescent="0.25">
      <c r="A43" s="409"/>
      <c r="B43" s="384"/>
      <c r="C43" s="407"/>
      <c r="D43" s="407"/>
      <c r="E43" s="407"/>
      <c r="F43" s="388"/>
      <c r="G43" s="407"/>
      <c r="H43" s="6"/>
      <c r="I43" s="6"/>
      <c r="J43" s="6"/>
      <c r="K43" s="6"/>
      <c r="L43" s="6"/>
      <c r="M43" s="407"/>
      <c r="N43" s="6"/>
      <c r="O43" s="407"/>
      <c r="P43" s="407"/>
      <c r="Q43" s="407"/>
      <c r="R43" s="407"/>
      <c r="S43" s="375"/>
      <c r="T43" s="375"/>
      <c r="U43" s="375"/>
      <c r="V43" s="375"/>
      <c r="W43" s="375"/>
      <c r="X43" s="407"/>
    </row>
    <row r="44" spans="1:24" s="418" customFormat="1" x14ac:dyDescent="0.25">
      <c r="A44" s="533"/>
      <c r="B44" s="533"/>
      <c r="C44" s="533"/>
      <c r="D44" s="533"/>
      <c r="E44" s="533"/>
      <c r="F44" s="533"/>
      <c r="G44" s="533"/>
      <c r="H44" s="533"/>
      <c r="I44" s="533"/>
      <c r="J44" s="533"/>
      <c r="K44" s="533"/>
      <c r="L44" s="533"/>
      <c r="M44" s="533"/>
      <c r="N44" s="533"/>
      <c r="O44" s="533"/>
      <c r="P44" s="533"/>
      <c r="Q44" s="533"/>
      <c r="R44" s="533"/>
      <c r="S44" s="533"/>
      <c r="T44" s="533"/>
      <c r="U44" s="533"/>
      <c r="V44" s="533"/>
      <c r="W44" s="533"/>
      <c r="X44" s="533"/>
    </row>
    <row r="45" spans="1:24" s="418" customFormat="1" ht="14.25" customHeight="1" x14ac:dyDescent="0.25">
      <c r="A45" s="392"/>
      <c r="B45" s="390"/>
      <c r="C45" s="407"/>
      <c r="D45" s="407"/>
      <c r="E45" s="407"/>
      <c r="F45" s="380"/>
      <c r="G45" s="385"/>
      <c r="H45" s="6"/>
      <c r="I45" s="6"/>
      <c r="J45" s="156"/>
      <c r="K45" s="6"/>
      <c r="L45" s="6"/>
      <c r="M45" s="407"/>
      <c r="N45" s="6"/>
      <c r="O45" s="407"/>
      <c r="P45" s="407"/>
      <c r="Q45" s="407"/>
      <c r="R45" s="407"/>
      <c r="S45" s="534"/>
      <c r="T45" s="534"/>
      <c r="U45" s="534"/>
      <c r="V45" s="375"/>
      <c r="W45" s="375"/>
      <c r="X45" s="407"/>
    </row>
    <row r="46" spans="1:24" s="418" customFormat="1" x14ac:dyDescent="0.25">
      <c r="A46" s="393"/>
      <c r="B46" s="394"/>
      <c r="C46" s="407"/>
      <c r="D46" s="407"/>
      <c r="E46" s="407"/>
      <c r="F46" s="395"/>
      <c r="G46" s="407"/>
      <c r="H46" s="6"/>
      <c r="I46" s="6"/>
      <c r="J46" s="6"/>
      <c r="K46" s="6"/>
      <c r="L46" s="6"/>
      <c r="M46" s="407"/>
      <c r="N46" s="156"/>
      <c r="O46" s="416"/>
      <c r="P46" s="407"/>
      <c r="Q46" s="407"/>
      <c r="R46" s="407"/>
      <c r="S46" s="534"/>
      <c r="T46" s="534"/>
      <c r="U46" s="534"/>
      <c r="V46" s="375"/>
      <c r="W46" s="375"/>
      <c r="X46" s="407"/>
    </row>
    <row r="47" spans="1:24" s="418" customFormat="1" x14ac:dyDescent="0.25">
      <c r="A47" s="393"/>
      <c r="B47" s="396"/>
      <c r="C47" s="407"/>
      <c r="D47" s="407"/>
      <c r="E47" s="407"/>
      <c r="F47" s="397"/>
      <c r="G47" s="407"/>
      <c r="H47" s="6"/>
      <c r="I47" s="6"/>
      <c r="J47" s="6"/>
      <c r="K47" s="6"/>
      <c r="L47" s="6"/>
      <c r="M47" s="407"/>
      <c r="N47" s="156"/>
      <c r="O47" s="416"/>
      <c r="P47" s="419"/>
      <c r="Q47" s="419"/>
      <c r="R47" s="419"/>
      <c r="S47" s="534"/>
      <c r="T47" s="534"/>
      <c r="U47" s="534"/>
      <c r="V47" s="375"/>
      <c r="W47" s="375"/>
      <c r="X47" s="407"/>
    </row>
    <row r="48" spans="1:24" s="418" customFormat="1" x14ac:dyDescent="0.25">
      <c r="A48" s="409"/>
      <c r="B48" s="384"/>
      <c r="C48" s="407"/>
      <c r="D48" s="407"/>
      <c r="E48" s="407"/>
      <c r="F48" s="388"/>
      <c r="G48" s="407"/>
      <c r="H48" s="6"/>
      <c r="I48" s="6"/>
      <c r="J48" s="6"/>
      <c r="K48" s="6"/>
      <c r="L48" s="6"/>
      <c r="M48" s="407"/>
      <c r="N48" s="6"/>
      <c r="O48" s="407"/>
      <c r="P48" s="407"/>
      <c r="Q48" s="407"/>
      <c r="R48" s="407"/>
      <c r="S48" s="375"/>
      <c r="T48" s="375"/>
      <c r="U48" s="375"/>
      <c r="V48" s="375"/>
      <c r="W48" s="375"/>
      <c r="X48" s="407"/>
    </row>
    <row r="49" spans="1:24" s="418" customFormat="1" ht="14.25" customHeight="1" x14ac:dyDescent="0.25">
      <c r="A49" s="392"/>
      <c r="B49" s="390"/>
      <c r="C49" s="407"/>
      <c r="D49" s="407"/>
      <c r="E49" s="407"/>
      <c r="F49" s="380"/>
      <c r="G49" s="385"/>
      <c r="H49" s="6"/>
      <c r="I49" s="6"/>
      <c r="J49" s="156"/>
      <c r="K49" s="6"/>
      <c r="L49" s="6"/>
      <c r="M49" s="407"/>
      <c r="N49" s="6"/>
      <c r="O49" s="407"/>
      <c r="P49" s="407"/>
      <c r="Q49" s="407"/>
      <c r="R49" s="407"/>
      <c r="S49" s="534"/>
      <c r="T49" s="534"/>
      <c r="U49" s="534"/>
      <c r="V49" s="375"/>
      <c r="W49" s="375"/>
      <c r="X49" s="407"/>
    </row>
    <row r="50" spans="1:24" s="418" customFormat="1" x14ac:dyDescent="0.25">
      <c r="A50" s="393"/>
      <c r="B50" s="394"/>
      <c r="C50" s="407"/>
      <c r="D50" s="407"/>
      <c r="E50" s="407"/>
      <c r="F50" s="395"/>
      <c r="G50" s="407"/>
      <c r="H50" s="6"/>
      <c r="I50" s="6"/>
      <c r="J50" s="6"/>
      <c r="K50" s="6"/>
      <c r="L50" s="6"/>
      <c r="M50" s="407"/>
      <c r="N50" s="156"/>
      <c r="O50" s="416"/>
      <c r="P50" s="419"/>
      <c r="Q50" s="419"/>
      <c r="R50" s="419"/>
      <c r="S50" s="534"/>
      <c r="T50" s="534"/>
      <c r="U50" s="534"/>
      <c r="V50" s="375"/>
      <c r="W50" s="375"/>
      <c r="X50" s="407"/>
    </row>
    <row r="51" spans="1:24" s="418" customFormat="1" x14ac:dyDescent="0.25">
      <c r="A51" s="393"/>
      <c r="B51" s="396"/>
      <c r="C51" s="407"/>
      <c r="D51" s="407"/>
      <c r="E51" s="407"/>
      <c r="F51" s="397"/>
      <c r="G51" s="407"/>
      <c r="H51" s="6"/>
      <c r="I51" s="6"/>
      <c r="J51" s="6"/>
      <c r="K51" s="6"/>
      <c r="L51" s="6"/>
      <c r="M51" s="407"/>
      <c r="N51" s="156"/>
      <c r="O51" s="416"/>
      <c r="P51" s="407"/>
      <c r="Q51" s="407"/>
      <c r="R51" s="407"/>
      <c r="S51" s="534"/>
      <c r="T51" s="534"/>
      <c r="U51" s="534"/>
      <c r="V51" s="375"/>
      <c r="W51" s="375"/>
      <c r="X51" s="407"/>
    </row>
    <row r="52" spans="1:24" s="418" customFormat="1" x14ac:dyDescent="0.25">
      <c r="A52" s="409"/>
      <c r="B52" s="384"/>
      <c r="C52" s="407"/>
      <c r="D52" s="407"/>
      <c r="E52" s="407"/>
      <c r="F52" s="388"/>
      <c r="G52" s="407"/>
      <c r="H52" s="6"/>
      <c r="I52" s="6"/>
      <c r="J52" s="6"/>
      <c r="K52" s="6"/>
      <c r="L52" s="6"/>
      <c r="M52" s="407"/>
      <c r="N52" s="6"/>
      <c r="O52" s="407"/>
      <c r="P52" s="407"/>
      <c r="Q52" s="407"/>
      <c r="R52" s="407"/>
      <c r="S52" s="375"/>
      <c r="T52" s="375"/>
      <c r="U52" s="375"/>
      <c r="V52" s="375"/>
      <c r="W52" s="375"/>
      <c r="X52" s="407"/>
    </row>
    <row r="53" spans="1:24" s="418" customFormat="1" ht="14.25" customHeight="1" x14ac:dyDescent="0.25">
      <c r="A53" s="392"/>
      <c r="B53" s="390"/>
      <c r="C53" s="407"/>
      <c r="D53" s="407"/>
      <c r="E53" s="407"/>
      <c r="F53" s="380"/>
      <c r="G53" s="385"/>
      <c r="H53" s="6"/>
      <c r="I53" s="6"/>
      <c r="J53" s="156"/>
      <c r="K53" s="6"/>
      <c r="L53" s="6"/>
      <c r="M53" s="407"/>
      <c r="N53" s="6"/>
      <c r="O53" s="407"/>
      <c r="P53" s="407"/>
      <c r="Q53" s="407"/>
      <c r="R53" s="407"/>
      <c r="S53" s="534"/>
      <c r="T53" s="534"/>
      <c r="U53" s="534"/>
      <c r="V53" s="375"/>
      <c r="W53" s="375"/>
      <c r="X53" s="407"/>
    </row>
    <row r="54" spans="1:24" s="418" customFormat="1" x14ac:dyDescent="0.25">
      <c r="A54" s="393"/>
      <c r="B54" s="394"/>
      <c r="C54" s="407"/>
      <c r="D54" s="407"/>
      <c r="E54" s="407"/>
      <c r="F54" s="395"/>
      <c r="G54" s="407"/>
      <c r="H54" s="6"/>
      <c r="I54" s="6"/>
      <c r="J54" s="6"/>
      <c r="K54" s="6"/>
      <c r="L54" s="6"/>
      <c r="M54" s="407"/>
      <c r="N54" s="156"/>
      <c r="O54" s="416"/>
      <c r="P54" s="419"/>
      <c r="Q54" s="419"/>
      <c r="R54" s="419"/>
      <c r="S54" s="534"/>
      <c r="T54" s="534"/>
      <c r="U54" s="534"/>
      <c r="V54" s="375"/>
      <c r="W54" s="375"/>
      <c r="X54" s="407"/>
    </row>
    <row r="55" spans="1:24" s="418" customFormat="1" x14ac:dyDescent="0.25">
      <c r="A55" s="393"/>
      <c r="B55" s="396"/>
      <c r="C55" s="407"/>
      <c r="D55" s="407"/>
      <c r="E55" s="407"/>
      <c r="F55" s="397"/>
      <c r="G55" s="407"/>
      <c r="H55" s="6"/>
      <c r="I55" s="6"/>
      <c r="J55" s="6"/>
      <c r="K55" s="6"/>
      <c r="L55" s="6"/>
      <c r="M55" s="407"/>
      <c r="N55" s="156"/>
      <c r="O55" s="416"/>
      <c r="P55" s="407"/>
      <c r="Q55" s="407"/>
      <c r="R55" s="407"/>
      <c r="S55" s="534"/>
      <c r="T55" s="534"/>
      <c r="U55" s="534"/>
      <c r="V55" s="375"/>
      <c r="W55" s="375"/>
      <c r="X55" s="407"/>
    </row>
    <row r="56" spans="1:24" s="418" customFormat="1" x14ac:dyDescent="0.25">
      <c r="A56" s="409"/>
      <c r="B56" s="384"/>
      <c r="C56" s="407"/>
      <c r="D56" s="407"/>
      <c r="E56" s="407"/>
      <c r="F56" s="388"/>
      <c r="G56" s="407"/>
      <c r="H56" s="6"/>
      <c r="I56" s="6"/>
      <c r="J56" s="6"/>
      <c r="K56" s="6"/>
      <c r="L56" s="6"/>
      <c r="M56" s="407"/>
      <c r="N56" s="6"/>
      <c r="O56" s="407"/>
      <c r="P56" s="407"/>
      <c r="Q56" s="407"/>
      <c r="R56" s="407"/>
      <c r="S56" s="375"/>
      <c r="T56" s="375"/>
      <c r="U56" s="375"/>
      <c r="V56" s="375"/>
      <c r="W56" s="375"/>
      <c r="X56" s="407"/>
    </row>
    <row r="57" spans="1:24" s="418" customFormat="1" ht="14.25" customHeight="1" x14ac:dyDescent="0.25">
      <c r="A57" s="392"/>
      <c r="B57" s="390"/>
      <c r="C57" s="407"/>
      <c r="D57" s="407"/>
      <c r="E57" s="407"/>
      <c r="F57" s="380"/>
      <c r="G57" s="385"/>
      <c r="H57" s="6"/>
      <c r="I57" s="6"/>
      <c r="J57" s="156"/>
      <c r="K57" s="6"/>
      <c r="L57" s="6"/>
      <c r="M57" s="407"/>
      <c r="N57" s="6"/>
      <c r="O57" s="407"/>
      <c r="P57" s="407"/>
      <c r="Q57" s="407"/>
      <c r="R57" s="407"/>
      <c r="S57" s="534"/>
      <c r="T57" s="534"/>
      <c r="U57" s="534"/>
      <c r="V57" s="375"/>
      <c r="W57" s="375"/>
      <c r="X57" s="407"/>
    </row>
    <row r="58" spans="1:24" s="418" customFormat="1" x14ac:dyDescent="0.25">
      <c r="A58" s="393"/>
      <c r="B58" s="394"/>
      <c r="C58" s="407"/>
      <c r="D58" s="407"/>
      <c r="E58" s="407"/>
      <c r="F58" s="395"/>
      <c r="G58" s="407"/>
      <c r="H58" s="6"/>
      <c r="I58" s="6"/>
      <c r="J58" s="6"/>
      <c r="K58" s="6"/>
      <c r="L58" s="6"/>
      <c r="M58" s="407"/>
      <c r="N58" s="156"/>
      <c r="O58" s="416"/>
      <c r="P58" s="419"/>
      <c r="Q58" s="419"/>
      <c r="R58" s="419"/>
      <c r="S58" s="534"/>
      <c r="T58" s="534"/>
      <c r="U58" s="534"/>
      <c r="V58" s="375"/>
      <c r="W58" s="375"/>
      <c r="X58" s="407"/>
    </row>
    <row r="59" spans="1:24" s="418" customFormat="1" x14ac:dyDescent="0.25">
      <c r="A59" s="393"/>
      <c r="B59" s="396"/>
      <c r="C59" s="407"/>
      <c r="D59" s="407"/>
      <c r="E59" s="407"/>
      <c r="F59" s="397"/>
      <c r="G59" s="407"/>
      <c r="H59" s="6"/>
      <c r="I59" s="6"/>
      <c r="J59" s="6"/>
      <c r="K59" s="6"/>
      <c r="L59" s="6"/>
      <c r="M59" s="407"/>
      <c r="N59" s="156"/>
      <c r="O59" s="416"/>
      <c r="P59" s="407"/>
      <c r="Q59" s="407"/>
      <c r="R59" s="407"/>
      <c r="S59" s="534"/>
      <c r="T59" s="534"/>
      <c r="U59" s="534"/>
      <c r="V59" s="375"/>
      <c r="W59" s="375"/>
      <c r="X59" s="407"/>
    </row>
    <row r="60" spans="1:24" s="418" customFormat="1" x14ac:dyDescent="0.25">
      <c r="A60" s="409"/>
      <c r="B60" s="384"/>
      <c r="C60" s="407"/>
      <c r="D60" s="407"/>
      <c r="E60" s="407"/>
      <c r="F60" s="388"/>
      <c r="G60" s="407"/>
      <c r="H60" s="6"/>
      <c r="I60" s="6"/>
      <c r="J60" s="6"/>
      <c r="K60" s="6"/>
      <c r="L60" s="6"/>
      <c r="M60" s="407"/>
      <c r="N60" s="6"/>
      <c r="O60" s="407"/>
      <c r="P60" s="407"/>
      <c r="Q60" s="407"/>
      <c r="R60" s="407"/>
      <c r="S60" s="375"/>
      <c r="T60" s="375"/>
      <c r="U60" s="375"/>
      <c r="V60" s="375"/>
      <c r="W60" s="375"/>
      <c r="X60" s="407"/>
    </row>
    <row r="61" spans="1:24" s="418" customFormat="1" x14ac:dyDescent="0.25">
      <c r="A61" s="533"/>
      <c r="B61" s="533"/>
      <c r="C61" s="533"/>
      <c r="D61" s="533"/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</row>
    <row r="62" spans="1:24" s="418" customFormat="1" ht="14.25" customHeight="1" x14ac:dyDescent="0.25">
      <c r="A62" s="392"/>
      <c r="B62" s="390"/>
      <c r="C62" s="407"/>
      <c r="D62" s="407"/>
      <c r="E62" s="407"/>
      <c r="F62" s="380"/>
      <c r="G62" s="385"/>
      <c r="H62" s="6"/>
      <c r="I62" s="6"/>
      <c r="J62" s="156"/>
      <c r="K62" s="6"/>
      <c r="L62" s="6"/>
      <c r="M62" s="407"/>
      <c r="N62" s="6"/>
      <c r="O62" s="407"/>
      <c r="P62" s="407"/>
      <c r="Q62" s="407"/>
      <c r="R62" s="407"/>
      <c r="S62" s="534"/>
      <c r="T62" s="534"/>
      <c r="U62" s="534"/>
      <c r="V62" s="375"/>
      <c r="W62" s="375"/>
      <c r="X62" s="407"/>
    </row>
    <row r="63" spans="1:24" s="418" customFormat="1" x14ac:dyDescent="0.25">
      <c r="A63" s="398"/>
      <c r="B63" s="394"/>
      <c r="C63" s="407"/>
      <c r="D63" s="407"/>
      <c r="E63" s="407"/>
      <c r="F63" s="395"/>
      <c r="G63" s="407"/>
      <c r="H63" s="6"/>
      <c r="I63" s="6"/>
      <c r="J63" s="6"/>
      <c r="K63" s="6"/>
      <c r="L63" s="6"/>
      <c r="M63" s="407"/>
      <c r="N63" s="156"/>
      <c r="O63" s="416"/>
      <c r="P63" s="419"/>
      <c r="Q63" s="419"/>
      <c r="R63" s="419"/>
      <c r="S63" s="534"/>
      <c r="T63" s="534"/>
      <c r="U63" s="534"/>
      <c r="V63" s="375"/>
      <c r="W63" s="375"/>
      <c r="X63" s="407"/>
    </row>
    <row r="64" spans="1:24" s="418" customFormat="1" x14ac:dyDescent="0.25">
      <c r="A64" s="398"/>
      <c r="B64" s="396"/>
      <c r="C64" s="407"/>
      <c r="D64" s="407"/>
      <c r="E64" s="407"/>
      <c r="F64" s="397"/>
      <c r="G64" s="407"/>
      <c r="H64" s="6"/>
      <c r="I64" s="6"/>
      <c r="J64" s="6"/>
      <c r="K64" s="6"/>
      <c r="L64" s="6"/>
      <c r="M64" s="407"/>
      <c r="N64" s="156"/>
      <c r="O64" s="416"/>
      <c r="P64" s="407"/>
      <c r="Q64" s="407"/>
      <c r="R64" s="407"/>
      <c r="S64" s="534"/>
      <c r="T64" s="534"/>
      <c r="U64" s="534"/>
      <c r="V64" s="375"/>
      <c r="W64" s="375"/>
      <c r="X64" s="407"/>
    </row>
    <row r="65" spans="1:24" s="418" customFormat="1" x14ac:dyDescent="0.25">
      <c r="A65" s="409"/>
      <c r="B65" s="384"/>
      <c r="C65" s="407"/>
      <c r="D65" s="407"/>
      <c r="E65" s="407"/>
      <c r="F65" s="388"/>
      <c r="G65" s="407"/>
      <c r="H65" s="6"/>
      <c r="I65" s="6"/>
      <c r="J65" s="6"/>
      <c r="K65" s="6"/>
      <c r="L65" s="6"/>
      <c r="M65" s="407"/>
      <c r="N65" s="6"/>
      <c r="O65" s="407"/>
      <c r="P65" s="407"/>
      <c r="Q65" s="407"/>
      <c r="R65" s="407"/>
      <c r="S65" s="375"/>
      <c r="T65" s="375"/>
      <c r="U65" s="375"/>
      <c r="V65" s="375"/>
      <c r="W65" s="375"/>
      <c r="X65" s="407"/>
    </row>
    <row r="66" spans="1:24" s="418" customFormat="1" x14ac:dyDescent="0.25">
      <c r="A66" s="533"/>
      <c r="B66" s="533"/>
      <c r="C66" s="533"/>
      <c r="D66" s="533"/>
      <c r="E66" s="533"/>
      <c r="F66" s="533"/>
      <c r="G66" s="533"/>
      <c r="H66" s="533"/>
      <c r="I66" s="533"/>
      <c r="J66" s="533"/>
      <c r="K66" s="533"/>
      <c r="L66" s="533"/>
      <c r="M66" s="533"/>
      <c r="N66" s="533"/>
      <c r="O66" s="533"/>
      <c r="P66" s="533"/>
      <c r="Q66" s="533"/>
      <c r="R66" s="533"/>
      <c r="S66" s="533"/>
      <c r="T66" s="533"/>
      <c r="U66" s="533"/>
      <c r="V66" s="533"/>
      <c r="W66" s="533"/>
      <c r="X66" s="533"/>
    </row>
    <row r="67" spans="1:24" s="418" customFormat="1" ht="14.25" customHeight="1" x14ac:dyDescent="0.25">
      <c r="A67" s="391"/>
      <c r="B67" s="390"/>
      <c r="C67" s="407"/>
      <c r="D67" s="407"/>
      <c r="E67" s="407"/>
      <c r="F67" s="380"/>
      <c r="G67" s="385"/>
      <c r="H67" s="6"/>
      <c r="I67" s="6"/>
      <c r="J67" s="156"/>
      <c r="K67" s="6"/>
      <c r="L67" s="6"/>
      <c r="M67" s="407"/>
      <c r="N67" s="6"/>
      <c r="O67" s="407"/>
      <c r="P67" s="407"/>
      <c r="Q67" s="407"/>
      <c r="R67" s="407"/>
      <c r="S67" s="534"/>
      <c r="T67" s="534"/>
      <c r="U67" s="534"/>
      <c r="V67" s="375"/>
      <c r="W67" s="375"/>
      <c r="X67" s="407"/>
    </row>
    <row r="68" spans="1:24" s="418" customFormat="1" x14ac:dyDescent="0.25">
      <c r="A68" s="387"/>
      <c r="B68" s="384"/>
      <c r="C68" s="407"/>
      <c r="D68" s="407"/>
      <c r="E68" s="407"/>
      <c r="F68" s="388"/>
      <c r="G68" s="407"/>
      <c r="H68" s="6"/>
      <c r="I68" s="6"/>
      <c r="J68" s="6"/>
      <c r="K68" s="6"/>
      <c r="L68" s="6"/>
      <c r="M68" s="407"/>
      <c r="N68" s="156"/>
      <c r="O68" s="416"/>
      <c r="P68" s="419"/>
      <c r="Q68" s="419"/>
      <c r="R68" s="419"/>
      <c r="S68" s="534"/>
      <c r="T68" s="534"/>
      <c r="U68" s="534"/>
      <c r="V68" s="375"/>
      <c r="W68" s="375"/>
      <c r="X68" s="407"/>
    </row>
    <row r="69" spans="1:24" s="418" customFormat="1" x14ac:dyDescent="0.25">
      <c r="A69" s="387"/>
      <c r="B69" s="384"/>
      <c r="C69" s="407"/>
      <c r="D69" s="407"/>
      <c r="E69" s="407"/>
      <c r="F69" s="388"/>
      <c r="G69" s="407"/>
      <c r="H69" s="6"/>
      <c r="I69" s="6"/>
      <c r="J69" s="6"/>
      <c r="K69" s="6"/>
      <c r="L69" s="6"/>
      <c r="M69" s="407"/>
      <c r="N69" s="156"/>
      <c r="O69" s="416"/>
      <c r="P69" s="407"/>
      <c r="Q69" s="407"/>
      <c r="R69" s="407"/>
      <c r="S69" s="534"/>
      <c r="T69" s="534"/>
      <c r="U69" s="534"/>
      <c r="V69" s="375"/>
      <c r="W69" s="375"/>
      <c r="X69" s="407"/>
    </row>
    <row r="70" spans="1:24" s="418" customFormat="1" x14ac:dyDescent="0.25">
      <c r="A70" s="409"/>
      <c r="B70" s="384"/>
      <c r="C70" s="407"/>
      <c r="D70" s="407"/>
      <c r="E70" s="407"/>
      <c r="F70" s="388"/>
      <c r="G70" s="407"/>
      <c r="H70" s="6"/>
      <c r="I70" s="6"/>
      <c r="J70" s="6"/>
      <c r="K70" s="6"/>
      <c r="L70" s="6"/>
      <c r="M70" s="407"/>
      <c r="N70" s="6"/>
      <c r="O70" s="407"/>
      <c r="P70" s="407"/>
      <c r="Q70" s="407"/>
      <c r="R70" s="407"/>
      <c r="S70" s="375"/>
      <c r="T70" s="375"/>
      <c r="U70" s="375"/>
      <c r="V70" s="375"/>
      <c r="W70" s="375"/>
      <c r="X70" s="407"/>
    </row>
    <row r="71" spans="1:24" s="418" customFormat="1" ht="14.25" customHeight="1" x14ac:dyDescent="0.25">
      <c r="A71" s="391"/>
      <c r="B71" s="390"/>
      <c r="C71" s="407"/>
      <c r="D71" s="407"/>
      <c r="E71" s="407"/>
      <c r="F71" s="380"/>
      <c r="G71" s="385"/>
      <c r="H71" s="6"/>
      <c r="I71" s="6"/>
      <c r="J71" s="156"/>
      <c r="K71" s="6"/>
      <c r="L71" s="6"/>
      <c r="M71" s="407"/>
      <c r="N71" s="6"/>
      <c r="O71" s="407"/>
      <c r="P71" s="407"/>
      <c r="Q71" s="407"/>
      <c r="R71" s="407"/>
      <c r="S71" s="535"/>
      <c r="T71" s="535"/>
      <c r="U71" s="535"/>
      <c r="V71" s="375"/>
      <c r="W71" s="375"/>
      <c r="X71" s="407"/>
    </row>
    <row r="72" spans="1:24" s="418" customFormat="1" x14ac:dyDescent="0.25">
      <c r="A72" s="387"/>
      <c r="B72" s="384"/>
      <c r="C72" s="407"/>
      <c r="D72" s="407"/>
      <c r="E72" s="407"/>
      <c r="F72" s="388"/>
      <c r="G72" s="407"/>
      <c r="H72" s="6"/>
      <c r="I72" s="6"/>
      <c r="J72" s="6"/>
      <c r="K72" s="6"/>
      <c r="L72" s="6"/>
      <c r="M72" s="407"/>
      <c r="N72" s="156"/>
      <c r="O72" s="416"/>
      <c r="P72" s="419"/>
      <c r="Q72" s="419"/>
      <c r="R72" s="419"/>
      <c r="S72" s="535"/>
      <c r="T72" s="535"/>
      <c r="U72" s="535"/>
      <c r="V72" s="375"/>
      <c r="W72" s="375"/>
      <c r="X72" s="407"/>
    </row>
    <row r="73" spans="1:24" s="418" customFormat="1" x14ac:dyDescent="0.25">
      <c r="A73" s="409"/>
      <c r="B73" s="384"/>
      <c r="C73" s="407"/>
      <c r="D73" s="407"/>
      <c r="E73" s="407"/>
      <c r="F73" s="388"/>
      <c r="G73" s="407"/>
      <c r="H73" s="6"/>
      <c r="I73" s="6"/>
      <c r="J73" s="6"/>
      <c r="K73" s="6"/>
      <c r="L73" s="6"/>
      <c r="M73" s="407"/>
      <c r="N73" s="6"/>
      <c r="O73" s="407"/>
      <c r="P73" s="407"/>
      <c r="Q73" s="407"/>
      <c r="R73" s="407"/>
      <c r="S73" s="375"/>
      <c r="T73" s="375"/>
      <c r="U73" s="375"/>
      <c r="V73" s="375"/>
      <c r="W73" s="375"/>
      <c r="X73" s="407"/>
    </row>
    <row r="74" spans="1:24" s="418" customFormat="1" ht="14.25" customHeight="1" x14ac:dyDescent="0.25">
      <c r="A74" s="389"/>
      <c r="B74" s="390"/>
      <c r="C74" s="407"/>
      <c r="D74" s="407"/>
      <c r="E74" s="407"/>
      <c r="F74" s="380"/>
      <c r="G74" s="385"/>
      <c r="H74" s="6"/>
      <c r="I74" s="6"/>
      <c r="J74" s="156"/>
      <c r="K74" s="6"/>
      <c r="L74" s="6"/>
      <c r="M74" s="407"/>
      <c r="N74" s="6"/>
      <c r="O74" s="407"/>
      <c r="P74" s="407"/>
      <c r="Q74" s="407"/>
      <c r="R74" s="407"/>
      <c r="S74" s="534"/>
      <c r="T74" s="534"/>
      <c r="U74" s="534"/>
      <c r="V74" s="375"/>
      <c r="W74" s="375"/>
      <c r="X74" s="407"/>
    </row>
    <row r="75" spans="1:24" s="418" customFormat="1" x14ac:dyDescent="0.25">
      <c r="A75" s="387"/>
      <c r="B75" s="384"/>
      <c r="C75" s="407"/>
      <c r="D75" s="407"/>
      <c r="E75" s="407"/>
      <c r="F75" s="388"/>
      <c r="G75" s="407"/>
      <c r="H75" s="6"/>
      <c r="I75" s="6"/>
      <c r="J75" s="6"/>
      <c r="K75" s="6"/>
      <c r="L75" s="6"/>
      <c r="M75" s="407"/>
      <c r="N75" s="156"/>
      <c r="O75" s="416"/>
      <c r="P75" s="419"/>
      <c r="Q75" s="419"/>
      <c r="R75" s="419"/>
      <c r="S75" s="534"/>
      <c r="T75" s="534"/>
      <c r="U75" s="534"/>
      <c r="V75" s="375"/>
      <c r="W75" s="375"/>
      <c r="X75" s="407"/>
    </row>
    <row r="76" spans="1:24" s="418" customFormat="1" x14ac:dyDescent="0.25">
      <c r="A76" s="387"/>
      <c r="B76" s="384"/>
      <c r="C76" s="407"/>
      <c r="D76" s="407"/>
      <c r="E76" s="407"/>
      <c r="F76" s="388"/>
      <c r="G76" s="407"/>
      <c r="H76" s="6"/>
      <c r="I76" s="6"/>
      <c r="J76" s="6"/>
      <c r="K76" s="6"/>
      <c r="L76" s="6"/>
      <c r="M76" s="407"/>
      <c r="N76" s="156"/>
      <c r="O76" s="416"/>
      <c r="P76" s="407"/>
      <c r="Q76" s="407"/>
      <c r="R76" s="407"/>
      <c r="S76" s="534"/>
      <c r="T76" s="534"/>
      <c r="U76" s="534"/>
      <c r="V76" s="375"/>
      <c r="W76" s="375"/>
      <c r="X76" s="407"/>
    </row>
    <row r="77" spans="1:24" s="418" customFormat="1" x14ac:dyDescent="0.25">
      <c r="A77" s="409"/>
      <c r="B77" s="384"/>
      <c r="C77" s="407"/>
      <c r="D77" s="407"/>
      <c r="E77" s="407"/>
      <c r="F77" s="388"/>
      <c r="G77" s="407"/>
      <c r="H77" s="6"/>
      <c r="I77" s="6"/>
      <c r="J77" s="6"/>
      <c r="K77" s="6"/>
      <c r="L77" s="6"/>
      <c r="M77" s="407"/>
      <c r="N77" s="6"/>
      <c r="O77" s="407"/>
      <c r="P77" s="407"/>
      <c r="Q77" s="407"/>
      <c r="R77" s="407"/>
      <c r="S77" s="375"/>
      <c r="T77" s="375"/>
      <c r="U77" s="375"/>
      <c r="V77" s="375"/>
      <c r="W77" s="375"/>
      <c r="X77" s="407"/>
    </row>
    <row r="78" spans="1:24" s="418" customFormat="1" x14ac:dyDescent="0.25">
      <c r="A78" s="409"/>
      <c r="B78" s="384"/>
      <c r="C78" s="407"/>
      <c r="D78" s="407"/>
      <c r="E78" s="407"/>
      <c r="F78" s="388"/>
      <c r="G78" s="407"/>
      <c r="H78" s="6"/>
      <c r="I78" s="6"/>
      <c r="J78" s="6"/>
      <c r="K78" s="6"/>
      <c r="L78" s="6"/>
      <c r="M78" s="407"/>
      <c r="N78" s="6"/>
      <c r="O78" s="407"/>
      <c r="P78" s="407"/>
      <c r="Q78" s="407"/>
      <c r="R78" s="407"/>
      <c r="S78" s="375"/>
      <c r="T78" s="375"/>
      <c r="U78" s="375"/>
      <c r="V78" s="375"/>
      <c r="W78" s="375"/>
      <c r="X78" s="407"/>
    </row>
    <row r="79" spans="1:24" s="418" customFormat="1" ht="14.25" customHeight="1" x14ac:dyDescent="0.25">
      <c r="A79" s="414"/>
      <c r="B79" s="427"/>
      <c r="C79" s="407"/>
      <c r="D79" s="407"/>
      <c r="E79" s="407"/>
      <c r="F79" s="380"/>
      <c r="G79" s="385"/>
      <c r="H79" s="6"/>
      <c r="I79" s="6"/>
      <c r="J79" s="156"/>
      <c r="K79" s="6"/>
      <c r="L79" s="6"/>
      <c r="M79" s="407"/>
      <c r="N79" s="6"/>
      <c r="O79" s="407"/>
      <c r="P79" s="407"/>
      <c r="Q79" s="407"/>
      <c r="R79" s="407"/>
      <c r="S79" s="534"/>
      <c r="T79" s="534"/>
      <c r="U79" s="534"/>
      <c r="V79" s="375"/>
      <c r="W79" s="375"/>
      <c r="X79" s="534"/>
    </row>
    <row r="80" spans="1:24" s="418" customFormat="1" x14ac:dyDescent="0.25">
      <c r="A80" s="409"/>
      <c r="B80" s="384"/>
      <c r="C80" s="407"/>
      <c r="D80" s="407"/>
      <c r="E80" s="407"/>
      <c r="F80" s="388"/>
      <c r="G80" s="407"/>
      <c r="H80" s="6"/>
      <c r="I80" s="6"/>
      <c r="J80" s="6"/>
      <c r="K80" s="6"/>
      <c r="L80" s="6"/>
      <c r="M80" s="407"/>
      <c r="N80" s="156"/>
      <c r="O80" s="416"/>
      <c r="P80" s="407"/>
      <c r="Q80" s="407"/>
      <c r="R80" s="407"/>
      <c r="S80" s="534"/>
      <c r="T80" s="534"/>
      <c r="U80" s="534"/>
      <c r="V80" s="375"/>
      <c r="W80" s="375"/>
      <c r="X80" s="534"/>
    </row>
    <row r="81" spans="1:24" s="418" customFormat="1" x14ac:dyDescent="0.25">
      <c r="A81" s="409"/>
      <c r="B81" s="384"/>
      <c r="C81" s="407"/>
      <c r="D81" s="407"/>
      <c r="E81" s="407"/>
      <c r="F81" s="388"/>
      <c r="G81" s="407"/>
      <c r="H81" s="6"/>
      <c r="I81" s="6"/>
      <c r="J81" s="6"/>
      <c r="K81" s="6"/>
      <c r="L81" s="6"/>
      <c r="M81" s="407"/>
      <c r="N81" s="156"/>
      <c r="O81" s="416"/>
      <c r="P81" s="419"/>
      <c r="Q81" s="419"/>
      <c r="R81" s="419"/>
      <c r="S81" s="534"/>
      <c r="T81" s="534"/>
      <c r="U81" s="534"/>
      <c r="V81" s="375"/>
      <c r="W81" s="375"/>
      <c r="X81" s="534"/>
    </row>
    <row r="82" spans="1:24" s="418" customFormat="1" x14ac:dyDescent="0.25">
      <c r="A82" s="533"/>
      <c r="B82" s="533"/>
      <c r="C82" s="533"/>
      <c r="D82" s="533"/>
      <c r="E82" s="533"/>
      <c r="F82" s="533"/>
      <c r="G82" s="533"/>
      <c r="H82" s="533"/>
      <c r="I82" s="533"/>
      <c r="J82" s="533"/>
      <c r="K82" s="533"/>
      <c r="L82" s="533"/>
      <c r="M82" s="533"/>
      <c r="N82" s="533"/>
      <c r="O82" s="533"/>
      <c r="P82" s="533"/>
      <c r="Q82" s="533"/>
      <c r="R82" s="533"/>
      <c r="S82" s="533"/>
      <c r="T82" s="533"/>
      <c r="U82" s="533"/>
      <c r="V82" s="533"/>
      <c r="W82" s="533"/>
      <c r="X82" s="533"/>
    </row>
    <row r="83" spans="1:24" s="418" customFormat="1" ht="14.25" customHeight="1" x14ac:dyDescent="0.25">
      <c r="A83" s="428"/>
      <c r="B83" s="390"/>
      <c r="C83" s="407"/>
      <c r="D83" s="407"/>
      <c r="E83" s="407"/>
      <c r="F83" s="380"/>
      <c r="G83" s="385"/>
      <c r="H83" s="6"/>
      <c r="I83" s="6"/>
      <c r="J83" s="156"/>
      <c r="K83" s="6"/>
      <c r="L83" s="6"/>
      <c r="M83" s="407"/>
      <c r="N83" s="6"/>
      <c r="O83" s="407"/>
      <c r="P83" s="407"/>
      <c r="Q83" s="407"/>
      <c r="R83" s="407"/>
      <c r="S83" s="534"/>
      <c r="T83" s="534"/>
      <c r="U83" s="534"/>
      <c r="V83" s="375"/>
      <c r="W83" s="375"/>
      <c r="X83" s="534"/>
    </row>
    <row r="84" spans="1:24" s="418" customFormat="1" x14ac:dyDescent="0.25">
      <c r="A84" s="409"/>
      <c r="B84" s="384"/>
      <c r="C84" s="407"/>
      <c r="D84" s="407"/>
      <c r="E84" s="407"/>
      <c r="F84" s="388"/>
      <c r="G84" s="407"/>
      <c r="H84" s="6"/>
      <c r="I84" s="6"/>
      <c r="J84" s="6"/>
      <c r="K84" s="6"/>
      <c r="L84" s="6"/>
      <c r="M84" s="407"/>
      <c r="N84" s="156"/>
      <c r="O84" s="416"/>
      <c r="P84" s="419"/>
      <c r="Q84" s="419"/>
      <c r="R84" s="419"/>
      <c r="S84" s="534"/>
      <c r="T84" s="534"/>
      <c r="U84" s="534"/>
      <c r="V84" s="375"/>
      <c r="W84" s="375"/>
      <c r="X84" s="534"/>
    </row>
    <row r="85" spans="1:24" s="418" customFormat="1" x14ac:dyDescent="0.25">
      <c r="A85" s="409"/>
      <c r="B85" s="384"/>
      <c r="C85" s="407"/>
      <c r="D85" s="407"/>
      <c r="E85" s="407"/>
      <c r="F85" s="388"/>
      <c r="G85" s="407"/>
      <c r="H85" s="6"/>
      <c r="I85" s="6"/>
      <c r="J85" s="6"/>
      <c r="K85" s="6"/>
      <c r="L85" s="6"/>
      <c r="M85" s="407"/>
      <c r="N85" s="156"/>
      <c r="O85" s="416"/>
      <c r="P85" s="407"/>
      <c r="Q85" s="407"/>
      <c r="R85" s="407"/>
      <c r="S85" s="534"/>
      <c r="T85" s="534"/>
      <c r="U85" s="534"/>
      <c r="V85" s="375"/>
      <c r="W85" s="375"/>
      <c r="X85" s="534"/>
    </row>
    <row r="86" spans="1:24" s="418" customFormat="1" x14ac:dyDescent="0.25">
      <c r="A86" s="409"/>
      <c r="B86" s="384"/>
      <c r="C86" s="407"/>
      <c r="D86" s="407"/>
      <c r="E86" s="407"/>
      <c r="F86" s="388"/>
      <c r="G86" s="407"/>
      <c r="H86" s="6"/>
      <c r="I86" s="6"/>
      <c r="J86" s="6"/>
      <c r="K86" s="6"/>
      <c r="L86" s="6"/>
      <c r="M86" s="407"/>
      <c r="N86" s="6"/>
      <c r="O86" s="407"/>
      <c r="P86" s="407"/>
      <c r="Q86" s="407"/>
      <c r="R86" s="407"/>
      <c r="S86" s="375"/>
      <c r="T86" s="375"/>
      <c r="U86" s="375"/>
      <c r="V86" s="375"/>
      <c r="W86" s="375"/>
      <c r="X86" s="407"/>
    </row>
    <row r="87" spans="1:24" s="418" customFormat="1" ht="14.25" customHeight="1" x14ac:dyDescent="0.25">
      <c r="A87" s="389"/>
      <c r="B87" s="390"/>
      <c r="C87" s="407"/>
      <c r="D87" s="407"/>
      <c r="E87" s="407"/>
      <c r="F87" s="380"/>
      <c r="G87" s="407"/>
      <c r="H87" s="6"/>
      <c r="I87" s="6"/>
      <c r="J87" s="156"/>
      <c r="K87" s="6"/>
      <c r="L87" s="6"/>
      <c r="M87" s="407"/>
      <c r="N87" s="6"/>
      <c r="O87" s="407"/>
      <c r="P87" s="407"/>
      <c r="Q87" s="407"/>
      <c r="R87" s="407"/>
      <c r="S87" s="535"/>
      <c r="T87" s="535"/>
      <c r="U87" s="535"/>
      <c r="V87" s="375"/>
      <c r="W87" s="375"/>
      <c r="X87" s="407"/>
    </row>
    <row r="88" spans="1:24" s="418" customFormat="1" x14ac:dyDescent="0.25">
      <c r="A88" s="387"/>
      <c r="B88" s="384"/>
      <c r="C88" s="407"/>
      <c r="D88" s="407"/>
      <c r="E88" s="407"/>
      <c r="F88" s="388"/>
      <c r="G88" s="407"/>
      <c r="H88" s="6"/>
      <c r="I88" s="6"/>
      <c r="J88" s="6"/>
      <c r="K88" s="6"/>
      <c r="L88" s="6"/>
      <c r="M88" s="407"/>
      <c r="N88" s="156"/>
      <c r="O88" s="416"/>
      <c r="P88" s="419"/>
      <c r="Q88" s="419"/>
      <c r="R88" s="419"/>
      <c r="S88" s="535"/>
      <c r="T88" s="535"/>
      <c r="U88" s="535"/>
      <c r="V88" s="375"/>
      <c r="W88" s="375"/>
      <c r="X88" s="407"/>
    </row>
    <row r="89" spans="1:24" s="418" customFormat="1" x14ac:dyDescent="0.25">
      <c r="A89" s="409"/>
      <c r="B89" s="384"/>
      <c r="C89" s="407"/>
      <c r="D89" s="407"/>
      <c r="E89" s="407"/>
      <c r="F89" s="388"/>
      <c r="G89" s="407"/>
      <c r="H89" s="6"/>
      <c r="I89" s="6"/>
      <c r="J89" s="6"/>
      <c r="K89" s="6"/>
      <c r="L89" s="6"/>
      <c r="M89" s="407"/>
      <c r="N89" s="6"/>
      <c r="O89" s="407"/>
      <c r="P89" s="407"/>
      <c r="Q89" s="407"/>
      <c r="R89" s="407"/>
      <c r="S89" s="375"/>
      <c r="T89" s="375"/>
      <c r="U89" s="375"/>
      <c r="V89" s="375"/>
      <c r="W89" s="375"/>
      <c r="X89" s="407"/>
    </row>
    <row r="90" spans="1:24" s="418" customFormat="1" ht="14.25" customHeight="1" x14ac:dyDescent="0.25">
      <c r="A90" s="389"/>
      <c r="B90" s="390"/>
      <c r="C90" s="407"/>
      <c r="D90" s="407"/>
      <c r="E90" s="407"/>
      <c r="F90" s="380"/>
      <c r="G90" s="385"/>
      <c r="H90" s="6"/>
      <c r="I90" s="6"/>
      <c r="J90" s="156"/>
      <c r="K90" s="6"/>
      <c r="L90" s="6"/>
      <c r="M90" s="407"/>
      <c r="N90" s="6"/>
      <c r="O90" s="407"/>
      <c r="P90" s="407"/>
      <c r="Q90" s="407"/>
      <c r="R90" s="407"/>
      <c r="S90" s="534"/>
      <c r="T90" s="534"/>
      <c r="U90" s="534"/>
      <c r="V90" s="375"/>
      <c r="W90" s="375"/>
      <c r="X90" s="407"/>
    </row>
    <row r="91" spans="1:24" s="418" customFormat="1" x14ac:dyDescent="0.25">
      <c r="A91" s="387"/>
      <c r="B91" s="384"/>
      <c r="C91" s="407"/>
      <c r="D91" s="407"/>
      <c r="E91" s="407"/>
      <c r="F91" s="388"/>
      <c r="G91" s="407"/>
      <c r="H91" s="6"/>
      <c r="I91" s="6"/>
      <c r="J91" s="6"/>
      <c r="K91" s="6"/>
      <c r="L91" s="6"/>
      <c r="M91" s="407"/>
      <c r="N91" s="156"/>
      <c r="O91" s="416"/>
      <c r="P91" s="407"/>
      <c r="Q91" s="407"/>
      <c r="R91" s="407"/>
      <c r="S91" s="534"/>
      <c r="T91" s="534"/>
      <c r="U91" s="534"/>
      <c r="V91" s="375"/>
      <c r="W91" s="375"/>
      <c r="X91" s="407"/>
    </row>
    <row r="92" spans="1:24" s="418" customFormat="1" x14ac:dyDescent="0.25">
      <c r="A92" s="387"/>
      <c r="B92" s="384"/>
      <c r="C92" s="407"/>
      <c r="D92" s="407"/>
      <c r="E92" s="407"/>
      <c r="F92" s="388"/>
      <c r="G92" s="407"/>
      <c r="H92" s="6"/>
      <c r="I92" s="6"/>
      <c r="J92" s="6"/>
      <c r="K92" s="6"/>
      <c r="L92" s="6"/>
      <c r="M92" s="407"/>
      <c r="N92" s="156"/>
      <c r="O92" s="416"/>
      <c r="P92" s="419"/>
      <c r="Q92" s="419"/>
      <c r="R92" s="419"/>
      <c r="S92" s="534"/>
      <c r="T92" s="534"/>
      <c r="U92" s="534"/>
      <c r="V92" s="375"/>
      <c r="W92" s="375"/>
      <c r="X92" s="407"/>
    </row>
    <row r="93" spans="1:24" s="418" customFormat="1" ht="15" x14ac:dyDescent="0.25">
      <c r="A93" s="94"/>
      <c r="B93" s="429"/>
      <c r="C93" s="407"/>
      <c r="D93" s="407"/>
      <c r="E93" s="407"/>
      <c r="F93" s="94"/>
      <c r="G93" s="407"/>
      <c r="H93" s="6"/>
      <c r="I93" s="6"/>
      <c r="J93" s="6"/>
      <c r="K93" s="6"/>
      <c r="L93" s="6"/>
      <c r="M93" s="407"/>
      <c r="N93" s="6"/>
      <c r="O93" s="407"/>
      <c r="P93" s="407"/>
      <c r="Q93" s="407"/>
      <c r="R93" s="407"/>
      <c r="S93" s="375"/>
      <c r="T93" s="375"/>
      <c r="U93" s="375"/>
      <c r="V93" s="375"/>
      <c r="W93" s="375"/>
      <c r="X93" s="407"/>
    </row>
    <row r="94" spans="1:24" s="418" customFormat="1" x14ac:dyDescent="0.25">
      <c r="A94" s="389"/>
      <c r="B94" s="390"/>
      <c r="C94" s="407"/>
      <c r="D94" s="407"/>
      <c r="E94" s="407"/>
      <c r="F94" s="380"/>
      <c r="G94" s="385"/>
      <c r="H94" s="6"/>
      <c r="I94" s="6"/>
      <c r="J94" s="156"/>
      <c r="K94" s="6"/>
      <c r="L94" s="6"/>
      <c r="M94" s="407"/>
      <c r="N94" s="6"/>
      <c r="O94" s="407"/>
      <c r="P94" s="407"/>
      <c r="Q94" s="407"/>
      <c r="R94" s="407"/>
      <c r="S94" s="534"/>
      <c r="T94" s="534"/>
      <c r="U94" s="534"/>
      <c r="V94" s="375"/>
      <c r="W94" s="375"/>
      <c r="X94" s="407"/>
    </row>
    <row r="95" spans="1:24" s="418" customFormat="1" x14ac:dyDescent="0.25">
      <c r="A95" s="387"/>
      <c r="B95" s="384"/>
      <c r="C95" s="407"/>
      <c r="D95" s="407"/>
      <c r="E95" s="407"/>
      <c r="F95" s="388"/>
      <c r="G95" s="407"/>
      <c r="H95" s="6"/>
      <c r="I95" s="6"/>
      <c r="J95" s="6"/>
      <c r="K95" s="6"/>
      <c r="L95" s="6"/>
      <c r="M95" s="407"/>
      <c r="N95" s="156"/>
      <c r="O95" s="416"/>
      <c r="P95" s="407"/>
      <c r="Q95" s="407"/>
      <c r="R95" s="407"/>
      <c r="S95" s="534"/>
      <c r="T95" s="534"/>
      <c r="U95" s="534"/>
      <c r="V95" s="375"/>
      <c r="W95" s="375"/>
      <c r="X95" s="407"/>
    </row>
    <row r="96" spans="1:24" s="418" customFormat="1" x14ac:dyDescent="0.25">
      <c r="A96" s="387"/>
      <c r="B96" s="384"/>
      <c r="C96" s="407"/>
      <c r="D96" s="407"/>
      <c r="E96" s="407"/>
      <c r="F96" s="388"/>
      <c r="G96" s="407"/>
      <c r="H96" s="6"/>
      <c r="I96" s="6"/>
      <c r="J96" s="6"/>
      <c r="K96" s="6"/>
      <c r="L96" s="6"/>
      <c r="M96" s="407"/>
      <c r="N96" s="156"/>
      <c r="O96" s="416"/>
      <c r="P96" s="419"/>
      <c r="Q96" s="419"/>
      <c r="R96" s="419"/>
      <c r="S96" s="534"/>
      <c r="T96" s="534"/>
      <c r="U96" s="534"/>
      <c r="V96" s="375"/>
      <c r="W96" s="375"/>
      <c r="X96" s="407"/>
    </row>
    <row r="97" spans="1:24" s="418" customFormat="1" x14ac:dyDescent="0.25">
      <c r="A97" s="409"/>
      <c r="B97" s="384"/>
      <c r="C97" s="407"/>
      <c r="D97" s="407"/>
      <c r="E97" s="407"/>
      <c r="F97" s="388"/>
      <c r="G97" s="407"/>
      <c r="H97" s="6"/>
      <c r="I97" s="6"/>
      <c r="J97" s="6"/>
      <c r="K97" s="6"/>
      <c r="L97" s="6"/>
      <c r="M97" s="407"/>
      <c r="N97" s="6"/>
      <c r="O97" s="407"/>
      <c r="P97" s="407"/>
      <c r="Q97" s="407"/>
      <c r="R97" s="407"/>
      <c r="S97" s="375"/>
      <c r="T97" s="375"/>
      <c r="U97" s="375"/>
      <c r="V97" s="375"/>
      <c r="W97" s="375"/>
      <c r="X97" s="407"/>
    </row>
    <row r="98" spans="1:24" s="418" customFormat="1" ht="14.25" customHeight="1" x14ac:dyDescent="0.25">
      <c r="A98" s="389"/>
      <c r="B98" s="390"/>
      <c r="C98" s="407"/>
      <c r="D98" s="407"/>
      <c r="E98" s="407"/>
      <c r="F98" s="380"/>
      <c r="G98" s="407"/>
      <c r="H98" s="6"/>
      <c r="I98" s="6"/>
      <c r="J98" s="156"/>
      <c r="K98" s="6"/>
      <c r="L98" s="6"/>
      <c r="M98" s="407"/>
      <c r="N98" s="6"/>
      <c r="O98" s="407"/>
      <c r="P98" s="407"/>
      <c r="Q98" s="407"/>
      <c r="R98" s="407"/>
      <c r="S98" s="535"/>
      <c r="T98" s="535"/>
      <c r="U98" s="535"/>
      <c r="V98" s="375"/>
      <c r="W98" s="375"/>
      <c r="X98" s="407"/>
    </row>
    <row r="99" spans="1:24" s="418" customFormat="1" x14ac:dyDescent="0.25">
      <c r="A99" s="387"/>
      <c r="B99" s="384"/>
      <c r="C99" s="407"/>
      <c r="D99" s="407"/>
      <c r="E99" s="407"/>
      <c r="F99" s="388"/>
      <c r="G99" s="407"/>
      <c r="H99" s="6"/>
      <c r="I99" s="6"/>
      <c r="J99" s="6"/>
      <c r="K99" s="6"/>
      <c r="L99" s="6"/>
      <c r="M99" s="407"/>
      <c r="N99" s="156"/>
      <c r="O99" s="416"/>
      <c r="P99" s="419"/>
      <c r="Q99" s="419"/>
      <c r="R99" s="419"/>
      <c r="S99" s="535"/>
      <c r="T99" s="535"/>
      <c r="U99" s="535"/>
      <c r="V99" s="375"/>
      <c r="W99" s="375"/>
      <c r="X99" s="407"/>
    </row>
    <row r="100" spans="1:24" s="418" customFormat="1" x14ac:dyDescent="0.25">
      <c r="A100" s="387"/>
      <c r="B100" s="384"/>
      <c r="C100" s="407"/>
      <c r="D100" s="407"/>
      <c r="E100" s="407"/>
      <c r="F100" s="388"/>
      <c r="G100" s="407"/>
      <c r="H100" s="6"/>
      <c r="I100" s="6"/>
      <c r="J100" s="6"/>
      <c r="K100" s="6"/>
      <c r="L100" s="6"/>
      <c r="M100" s="407"/>
      <c r="N100" s="6"/>
      <c r="O100" s="407"/>
      <c r="P100" s="407"/>
      <c r="Q100" s="407"/>
      <c r="R100" s="407"/>
      <c r="S100" s="375"/>
      <c r="T100" s="375"/>
      <c r="U100" s="375"/>
      <c r="V100" s="375"/>
      <c r="W100" s="375"/>
      <c r="X100" s="407"/>
    </row>
    <row r="101" spans="1:24" s="418" customFormat="1" x14ac:dyDescent="0.25">
      <c r="A101" s="389"/>
      <c r="B101" s="390"/>
      <c r="C101" s="407"/>
      <c r="D101" s="407"/>
      <c r="E101" s="407"/>
      <c r="F101" s="380"/>
      <c r="G101" s="385"/>
      <c r="H101" s="6"/>
      <c r="I101" s="6"/>
      <c r="J101" s="156"/>
      <c r="K101" s="6"/>
      <c r="L101" s="6"/>
      <c r="M101" s="407"/>
      <c r="N101" s="6"/>
      <c r="O101" s="407"/>
      <c r="P101" s="407"/>
      <c r="Q101" s="407"/>
      <c r="R101" s="407"/>
      <c r="S101" s="534"/>
      <c r="T101" s="534"/>
      <c r="U101" s="534"/>
      <c r="V101" s="375"/>
      <c r="W101" s="375"/>
      <c r="X101" s="407"/>
    </row>
    <row r="102" spans="1:24" s="418" customFormat="1" x14ac:dyDescent="0.25">
      <c r="A102" s="387"/>
      <c r="B102" s="384"/>
      <c r="C102" s="407"/>
      <c r="D102" s="407"/>
      <c r="E102" s="407"/>
      <c r="F102" s="388"/>
      <c r="G102" s="407"/>
      <c r="H102" s="6"/>
      <c r="I102" s="6"/>
      <c r="J102" s="6"/>
      <c r="K102" s="6"/>
      <c r="L102" s="6"/>
      <c r="M102" s="407"/>
      <c r="N102" s="156"/>
      <c r="O102" s="416"/>
      <c r="P102" s="407"/>
      <c r="Q102" s="407"/>
      <c r="R102" s="407"/>
      <c r="S102" s="534"/>
      <c r="T102" s="534"/>
      <c r="U102" s="534"/>
      <c r="V102" s="375"/>
      <c r="W102" s="375"/>
      <c r="X102" s="407"/>
    </row>
    <row r="103" spans="1:24" s="418" customFormat="1" x14ac:dyDescent="0.25">
      <c r="A103" s="387"/>
      <c r="B103" s="384"/>
      <c r="C103" s="407"/>
      <c r="D103" s="407"/>
      <c r="E103" s="407"/>
      <c r="F103" s="388"/>
      <c r="G103" s="407"/>
      <c r="H103" s="6"/>
      <c r="I103" s="6"/>
      <c r="J103" s="6"/>
      <c r="K103" s="6"/>
      <c r="L103" s="6"/>
      <c r="M103" s="407"/>
      <c r="N103" s="156"/>
      <c r="O103" s="416"/>
      <c r="P103" s="419"/>
      <c r="Q103" s="419"/>
      <c r="R103" s="419"/>
      <c r="S103" s="534"/>
      <c r="T103" s="534"/>
      <c r="U103" s="534"/>
      <c r="V103" s="375"/>
      <c r="W103" s="375"/>
      <c r="X103" s="407"/>
    </row>
    <row r="104" spans="1:24" s="418" customFormat="1" x14ac:dyDescent="0.25">
      <c r="A104" s="387"/>
      <c r="B104" s="384"/>
      <c r="C104" s="407"/>
      <c r="D104" s="407"/>
      <c r="E104" s="407"/>
      <c r="F104" s="388"/>
      <c r="G104" s="407"/>
      <c r="H104" s="6"/>
      <c r="I104" s="6"/>
      <c r="J104" s="6"/>
      <c r="K104" s="6"/>
      <c r="L104" s="6"/>
      <c r="M104" s="407"/>
      <c r="N104" s="6"/>
      <c r="O104" s="407"/>
      <c r="P104" s="407"/>
      <c r="Q104" s="407"/>
      <c r="R104" s="407"/>
      <c r="S104" s="375"/>
      <c r="T104" s="375"/>
      <c r="U104" s="375"/>
      <c r="V104" s="375"/>
      <c r="W104" s="375"/>
      <c r="X104" s="407"/>
    </row>
    <row r="105" spans="1:24" s="418" customFormat="1" x14ac:dyDescent="0.25">
      <c r="A105" s="389"/>
      <c r="B105" s="390"/>
      <c r="C105" s="407"/>
      <c r="D105" s="407"/>
      <c r="E105" s="407"/>
      <c r="F105" s="380"/>
      <c r="G105" s="385"/>
      <c r="H105" s="6"/>
      <c r="I105" s="6"/>
      <c r="J105" s="156"/>
      <c r="K105" s="6"/>
      <c r="L105" s="6"/>
      <c r="M105" s="407"/>
      <c r="N105" s="6"/>
      <c r="O105" s="407"/>
      <c r="P105" s="407"/>
      <c r="Q105" s="407"/>
      <c r="R105" s="407"/>
      <c r="S105" s="534"/>
      <c r="T105" s="534"/>
      <c r="U105" s="534"/>
      <c r="V105" s="375"/>
      <c r="W105" s="375"/>
      <c r="X105" s="407"/>
    </row>
    <row r="106" spans="1:24" s="418" customFormat="1" x14ac:dyDescent="0.25">
      <c r="A106" s="387"/>
      <c r="B106" s="384"/>
      <c r="C106" s="407"/>
      <c r="D106" s="407"/>
      <c r="E106" s="407"/>
      <c r="F106" s="388"/>
      <c r="G106" s="407"/>
      <c r="H106" s="6"/>
      <c r="I106" s="6"/>
      <c r="J106" s="6"/>
      <c r="K106" s="6"/>
      <c r="L106" s="6"/>
      <c r="M106" s="407"/>
      <c r="N106" s="156"/>
      <c r="O106" s="416"/>
      <c r="P106" s="407"/>
      <c r="Q106" s="407"/>
      <c r="R106" s="407"/>
      <c r="S106" s="534"/>
      <c r="T106" s="534"/>
      <c r="U106" s="534"/>
      <c r="V106" s="375"/>
      <c r="W106" s="375"/>
      <c r="X106" s="407"/>
    </row>
    <row r="107" spans="1:24" s="418" customFormat="1" x14ac:dyDescent="0.25">
      <c r="A107" s="387"/>
      <c r="B107" s="384"/>
      <c r="C107" s="407"/>
      <c r="D107" s="407"/>
      <c r="E107" s="407"/>
      <c r="F107" s="388"/>
      <c r="G107" s="407"/>
      <c r="H107" s="6"/>
      <c r="I107" s="6"/>
      <c r="J107" s="6"/>
      <c r="K107" s="6"/>
      <c r="L107" s="6"/>
      <c r="M107" s="407"/>
      <c r="N107" s="156"/>
      <c r="O107" s="416"/>
      <c r="P107" s="419"/>
      <c r="Q107" s="419"/>
      <c r="R107" s="419"/>
      <c r="S107" s="534"/>
      <c r="T107" s="534"/>
      <c r="U107" s="534"/>
      <c r="V107" s="375"/>
      <c r="W107" s="375"/>
      <c r="X107" s="407"/>
    </row>
    <row r="108" spans="1:24" s="418" customFormat="1" x14ac:dyDescent="0.25">
      <c r="A108" s="409"/>
      <c r="B108" s="384"/>
      <c r="C108" s="407"/>
      <c r="D108" s="407"/>
      <c r="E108" s="407"/>
      <c r="F108" s="388"/>
      <c r="G108" s="407"/>
      <c r="H108" s="6"/>
      <c r="I108" s="6"/>
      <c r="J108" s="6"/>
      <c r="K108" s="6"/>
      <c r="L108" s="6"/>
      <c r="M108" s="407"/>
      <c r="N108" s="6"/>
      <c r="O108" s="407"/>
      <c r="P108" s="407"/>
      <c r="Q108" s="407"/>
      <c r="R108" s="407"/>
      <c r="S108" s="375"/>
      <c r="T108" s="375"/>
      <c r="U108" s="375"/>
      <c r="V108" s="375"/>
      <c r="W108" s="375"/>
      <c r="X108" s="407"/>
    </row>
    <row r="109" spans="1:24" s="418" customFormat="1" ht="14.25" customHeight="1" x14ac:dyDescent="0.25">
      <c r="A109" s="428"/>
      <c r="B109" s="390"/>
      <c r="C109" s="407"/>
      <c r="D109" s="407"/>
      <c r="E109" s="407"/>
      <c r="F109" s="380"/>
      <c r="G109" s="385"/>
      <c r="H109" s="6"/>
      <c r="I109" s="6"/>
      <c r="J109" s="156"/>
      <c r="K109" s="6"/>
      <c r="L109" s="6"/>
      <c r="M109" s="407"/>
      <c r="N109" s="6"/>
      <c r="O109" s="407"/>
      <c r="P109" s="407"/>
      <c r="Q109" s="407"/>
      <c r="R109" s="407"/>
      <c r="S109" s="534"/>
      <c r="T109" s="534"/>
      <c r="U109" s="534"/>
      <c r="V109" s="375"/>
      <c r="W109" s="375"/>
      <c r="X109" s="407"/>
    </row>
    <row r="110" spans="1:24" s="418" customFormat="1" x14ac:dyDescent="0.25">
      <c r="A110" s="409"/>
      <c r="B110" s="384"/>
      <c r="C110" s="407"/>
      <c r="D110" s="407"/>
      <c r="E110" s="407"/>
      <c r="F110" s="388"/>
      <c r="G110" s="407"/>
      <c r="H110" s="6"/>
      <c r="I110" s="6"/>
      <c r="J110" s="6"/>
      <c r="K110" s="6"/>
      <c r="L110" s="6"/>
      <c r="M110" s="407"/>
      <c r="N110" s="156"/>
      <c r="O110" s="416"/>
      <c r="P110" s="419"/>
      <c r="Q110" s="419"/>
      <c r="R110" s="419"/>
      <c r="S110" s="534"/>
      <c r="T110" s="534"/>
      <c r="U110" s="534"/>
      <c r="V110" s="375"/>
      <c r="W110" s="375"/>
      <c r="X110" s="407"/>
    </row>
    <row r="111" spans="1:24" s="418" customFormat="1" x14ac:dyDescent="0.25">
      <c r="A111" s="409"/>
      <c r="B111" s="384"/>
      <c r="C111" s="407"/>
      <c r="D111" s="407"/>
      <c r="E111" s="407"/>
      <c r="F111" s="388"/>
      <c r="G111" s="407"/>
      <c r="H111" s="6"/>
      <c r="I111" s="6"/>
      <c r="J111" s="6"/>
      <c r="K111" s="6"/>
      <c r="L111" s="6"/>
      <c r="M111" s="407"/>
      <c r="N111" s="156"/>
      <c r="O111" s="416"/>
      <c r="P111" s="407"/>
      <c r="Q111" s="407"/>
      <c r="R111" s="407"/>
      <c r="S111" s="534"/>
      <c r="T111" s="534"/>
      <c r="U111" s="534"/>
      <c r="V111" s="375"/>
      <c r="W111" s="375"/>
      <c r="X111" s="407"/>
    </row>
    <row r="112" spans="1:24" s="418" customFormat="1" x14ac:dyDescent="0.25">
      <c r="A112" s="409"/>
      <c r="B112" s="384"/>
      <c r="C112" s="407"/>
      <c r="D112" s="407"/>
      <c r="E112" s="407"/>
      <c r="F112" s="388"/>
      <c r="G112" s="407"/>
      <c r="H112" s="6"/>
      <c r="I112" s="6"/>
      <c r="J112" s="6"/>
      <c r="K112" s="6"/>
      <c r="L112" s="6"/>
      <c r="M112" s="407"/>
      <c r="N112" s="6"/>
      <c r="O112" s="407"/>
      <c r="P112" s="407"/>
      <c r="Q112" s="407"/>
      <c r="R112" s="407"/>
      <c r="S112" s="375"/>
      <c r="T112" s="375"/>
      <c r="U112" s="375"/>
      <c r="V112" s="375"/>
      <c r="W112" s="375"/>
      <c r="X112" s="407"/>
    </row>
    <row r="113" spans="1:24" s="418" customFormat="1" ht="14.25" customHeight="1" x14ac:dyDescent="0.25">
      <c r="A113" s="392"/>
      <c r="B113" s="390"/>
      <c r="C113" s="407"/>
      <c r="D113" s="407"/>
      <c r="E113" s="407"/>
      <c r="F113" s="380"/>
      <c r="G113" s="385"/>
      <c r="H113" s="6"/>
      <c r="I113" s="6"/>
      <c r="J113" s="156"/>
      <c r="K113" s="6"/>
      <c r="L113" s="6"/>
      <c r="M113" s="407"/>
      <c r="N113" s="6"/>
      <c r="O113" s="407"/>
      <c r="P113" s="407"/>
      <c r="Q113" s="407"/>
      <c r="R113" s="407"/>
      <c r="S113" s="534"/>
      <c r="T113" s="534"/>
      <c r="U113" s="534"/>
      <c r="V113" s="375"/>
      <c r="W113" s="375"/>
      <c r="X113" s="407"/>
    </row>
    <row r="114" spans="1:24" s="418" customFormat="1" x14ac:dyDescent="0.25">
      <c r="A114" s="393"/>
      <c r="B114" s="394"/>
      <c r="C114" s="407"/>
      <c r="D114" s="407"/>
      <c r="E114" s="407"/>
      <c r="F114" s="395"/>
      <c r="G114" s="407"/>
      <c r="H114" s="6"/>
      <c r="I114" s="6"/>
      <c r="J114" s="6"/>
      <c r="K114" s="6"/>
      <c r="L114" s="6"/>
      <c r="M114" s="407"/>
      <c r="N114" s="156"/>
      <c r="O114" s="416"/>
      <c r="P114" s="419"/>
      <c r="Q114" s="419"/>
      <c r="R114" s="419"/>
      <c r="S114" s="534"/>
      <c r="T114" s="534"/>
      <c r="U114" s="534"/>
      <c r="V114" s="375"/>
      <c r="W114" s="375"/>
      <c r="X114" s="407"/>
    </row>
    <row r="115" spans="1:24" s="418" customFormat="1" x14ac:dyDescent="0.25">
      <c r="A115" s="393"/>
      <c r="B115" s="396"/>
      <c r="C115" s="407"/>
      <c r="D115" s="407"/>
      <c r="E115" s="407"/>
      <c r="F115" s="397"/>
      <c r="G115" s="407"/>
      <c r="H115" s="6"/>
      <c r="I115" s="6"/>
      <c r="J115" s="6"/>
      <c r="K115" s="6"/>
      <c r="L115" s="6"/>
      <c r="M115" s="407"/>
      <c r="N115" s="156"/>
      <c r="O115" s="416"/>
      <c r="P115" s="407"/>
      <c r="Q115" s="407"/>
      <c r="R115" s="407"/>
      <c r="S115" s="534"/>
      <c r="T115" s="534"/>
      <c r="U115" s="534"/>
      <c r="V115" s="375"/>
      <c r="W115" s="375"/>
      <c r="X115" s="407"/>
    </row>
    <row r="116" spans="1:24" s="418" customFormat="1" x14ac:dyDescent="0.25">
      <c r="A116" s="387"/>
      <c r="B116" s="384"/>
      <c r="C116" s="407"/>
      <c r="D116" s="407"/>
      <c r="E116" s="407"/>
      <c r="F116" s="388"/>
      <c r="G116" s="407"/>
      <c r="H116" s="6"/>
      <c r="I116" s="6"/>
      <c r="J116" s="6"/>
      <c r="K116" s="6"/>
      <c r="L116" s="6"/>
      <c r="M116" s="407"/>
      <c r="N116" s="6"/>
      <c r="O116" s="407"/>
      <c r="P116" s="407"/>
      <c r="Q116" s="407"/>
      <c r="R116" s="407"/>
      <c r="S116" s="375"/>
      <c r="T116" s="375"/>
      <c r="U116" s="375"/>
      <c r="V116" s="375"/>
      <c r="W116" s="375"/>
      <c r="X116" s="407"/>
    </row>
    <row r="117" spans="1:24" s="418" customFormat="1" ht="14.25" customHeight="1" x14ac:dyDescent="0.25">
      <c r="A117" s="399"/>
      <c r="B117" s="390"/>
      <c r="C117" s="407"/>
      <c r="D117" s="407"/>
      <c r="E117" s="407"/>
      <c r="F117" s="380"/>
      <c r="G117" s="385"/>
      <c r="H117" s="6"/>
      <c r="I117" s="6"/>
      <c r="J117" s="156"/>
      <c r="K117" s="6"/>
      <c r="L117" s="6"/>
      <c r="M117" s="407"/>
      <c r="N117" s="6"/>
      <c r="O117" s="407"/>
      <c r="P117" s="407"/>
      <c r="Q117" s="407"/>
      <c r="R117" s="407"/>
      <c r="S117" s="534"/>
      <c r="T117" s="534"/>
      <c r="U117" s="534"/>
      <c r="V117" s="375"/>
      <c r="W117" s="375"/>
      <c r="X117" s="407"/>
    </row>
    <row r="118" spans="1:24" s="418" customFormat="1" x14ac:dyDescent="0.25">
      <c r="A118" s="393"/>
      <c r="B118" s="396"/>
      <c r="C118" s="407"/>
      <c r="D118" s="407"/>
      <c r="E118" s="407"/>
      <c r="F118" s="397"/>
      <c r="G118" s="407"/>
      <c r="H118" s="6"/>
      <c r="I118" s="6"/>
      <c r="J118" s="6"/>
      <c r="K118" s="6"/>
      <c r="L118" s="6"/>
      <c r="M118" s="407"/>
      <c r="N118" s="156"/>
      <c r="O118" s="416"/>
      <c r="P118" s="419"/>
      <c r="Q118" s="419"/>
      <c r="R118" s="419"/>
      <c r="S118" s="534"/>
      <c r="T118" s="534"/>
      <c r="U118" s="534"/>
      <c r="V118" s="375"/>
      <c r="W118" s="375"/>
      <c r="X118" s="407"/>
    </row>
    <row r="119" spans="1:24" s="418" customFormat="1" x14ac:dyDescent="0.25">
      <c r="A119" s="393"/>
      <c r="B119" s="396"/>
      <c r="C119" s="407"/>
      <c r="D119" s="407"/>
      <c r="E119" s="407"/>
      <c r="F119" s="397"/>
      <c r="G119" s="407"/>
      <c r="H119" s="6"/>
      <c r="I119" s="6"/>
      <c r="J119" s="6"/>
      <c r="K119" s="6"/>
      <c r="L119" s="6"/>
      <c r="M119" s="407"/>
      <c r="N119" s="156"/>
      <c r="O119" s="416"/>
      <c r="P119" s="407"/>
      <c r="Q119" s="407"/>
      <c r="R119" s="407"/>
      <c r="S119" s="534"/>
      <c r="T119" s="534"/>
      <c r="U119" s="534"/>
      <c r="V119" s="375"/>
      <c r="W119" s="375"/>
      <c r="X119" s="407"/>
    </row>
    <row r="120" spans="1:24" s="418" customFormat="1" x14ac:dyDescent="0.25">
      <c r="A120" s="533"/>
      <c r="B120" s="533"/>
      <c r="C120" s="533"/>
      <c r="D120" s="533"/>
      <c r="E120" s="533"/>
      <c r="F120" s="533"/>
      <c r="G120" s="533"/>
      <c r="H120" s="533"/>
      <c r="I120" s="533"/>
      <c r="J120" s="533"/>
      <c r="K120" s="533"/>
      <c r="L120" s="533"/>
      <c r="M120" s="533"/>
      <c r="N120" s="533"/>
      <c r="O120" s="533"/>
      <c r="P120" s="533"/>
      <c r="Q120" s="533"/>
      <c r="R120" s="533"/>
      <c r="S120" s="533"/>
      <c r="T120" s="533"/>
      <c r="U120" s="533"/>
      <c r="V120" s="533"/>
      <c r="W120" s="533"/>
      <c r="X120" s="533"/>
    </row>
    <row r="121" spans="1:24" s="418" customFormat="1" ht="14.25" customHeight="1" x14ac:dyDescent="0.25">
      <c r="A121" s="399"/>
      <c r="B121" s="390"/>
      <c r="C121" s="407"/>
      <c r="D121" s="407"/>
      <c r="E121" s="407"/>
      <c r="F121" s="380"/>
      <c r="G121" s="385"/>
      <c r="H121" s="6"/>
      <c r="I121" s="6"/>
      <c r="J121" s="156"/>
      <c r="K121" s="6"/>
      <c r="L121" s="6"/>
      <c r="M121" s="407"/>
      <c r="N121" s="6"/>
      <c r="O121" s="407"/>
      <c r="P121" s="407"/>
      <c r="Q121" s="407"/>
      <c r="R121" s="407"/>
      <c r="S121" s="534"/>
      <c r="T121" s="534"/>
      <c r="U121" s="534"/>
      <c r="V121" s="375"/>
      <c r="W121" s="375"/>
      <c r="X121" s="407"/>
    </row>
    <row r="122" spans="1:24" s="418" customFormat="1" x14ac:dyDescent="0.25">
      <c r="A122" s="393"/>
      <c r="B122" s="396"/>
      <c r="C122" s="407"/>
      <c r="D122" s="407"/>
      <c r="E122" s="407"/>
      <c r="F122" s="397"/>
      <c r="G122" s="407"/>
      <c r="H122" s="6"/>
      <c r="I122" s="6"/>
      <c r="J122" s="6"/>
      <c r="K122" s="6"/>
      <c r="L122" s="6"/>
      <c r="M122" s="407"/>
      <c r="N122" s="156"/>
      <c r="O122" s="416"/>
      <c r="P122" s="419"/>
      <c r="Q122" s="419"/>
      <c r="R122" s="419"/>
      <c r="S122" s="534"/>
      <c r="T122" s="534"/>
      <c r="U122" s="534"/>
      <c r="V122" s="375"/>
      <c r="W122" s="375"/>
      <c r="X122" s="407"/>
    </row>
    <row r="123" spans="1:24" s="418" customFormat="1" x14ac:dyDescent="0.25">
      <c r="A123" s="393"/>
      <c r="B123" s="396"/>
      <c r="C123" s="407"/>
      <c r="D123" s="407"/>
      <c r="E123" s="407"/>
      <c r="F123" s="397"/>
      <c r="G123" s="407"/>
      <c r="H123" s="6"/>
      <c r="I123" s="6"/>
      <c r="J123" s="6"/>
      <c r="K123" s="6"/>
      <c r="L123" s="6"/>
      <c r="M123" s="407"/>
      <c r="N123" s="156"/>
      <c r="O123" s="416"/>
      <c r="P123" s="407"/>
      <c r="Q123" s="407"/>
      <c r="R123" s="407"/>
      <c r="S123" s="534"/>
      <c r="T123" s="534"/>
      <c r="U123" s="534"/>
      <c r="V123" s="375"/>
      <c r="W123" s="375"/>
      <c r="X123" s="407"/>
    </row>
    <row r="124" spans="1:24" s="418" customFormat="1" x14ac:dyDescent="0.25">
      <c r="A124" s="409"/>
      <c r="B124" s="384"/>
      <c r="C124" s="407"/>
      <c r="D124" s="407"/>
      <c r="E124" s="407"/>
      <c r="F124" s="388"/>
      <c r="G124" s="407"/>
      <c r="H124" s="6"/>
      <c r="I124" s="6"/>
      <c r="J124" s="6"/>
      <c r="K124" s="6"/>
      <c r="L124" s="6"/>
      <c r="M124" s="407"/>
      <c r="N124" s="6"/>
      <c r="O124" s="407"/>
      <c r="P124" s="407"/>
      <c r="Q124" s="407"/>
      <c r="R124" s="407"/>
      <c r="S124" s="375"/>
      <c r="T124" s="375"/>
      <c r="U124" s="375"/>
      <c r="V124" s="375"/>
      <c r="W124" s="375"/>
      <c r="X124" s="407"/>
    </row>
    <row r="125" spans="1:24" s="418" customFormat="1" ht="14.25" customHeight="1" x14ac:dyDescent="0.25">
      <c r="A125" s="399"/>
      <c r="B125" s="390"/>
      <c r="C125" s="407"/>
      <c r="D125" s="407"/>
      <c r="E125" s="407"/>
      <c r="F125" s="380"/>
      <c r="G125" s="385"/>
      <c r="H125" s="6"/>
      <c r="I125" s="6"/>
      <c r="J125" s="156"/>
      <c r="K125" s="6"/>
      <c r="L125" s="6"/>
      <c r="M125" s="407"/>
      <c r="N125" s="6"/>
      <c r="O125" s="407"/>
      <c r="P125" s="407"/>
      <c r="Q125" s="407"/>
      <c r="R125" s="407"/>
      <c r="S125" s="534"/>
      <c r="T125" s="534"/>
      <c r="U125" s="534"/>
      <c r="V125" s="375"/>
      <c r="W125" s="375"/>
      <c r="X125" s="407"/>
    </row>
    <row r="126" spans="1:24" s="418" customFormat="1" x14ac:dyDescent="0.25">
      <c r="A126" s="393"/>
      <c r="B126" s="396"/>
      <c r="C126" s="407"/>
      <c r="D126" s="407"/>
      <c r="E126" s="407"/>
      <c r="F126" s="397"/>
      <c r="G126" s="407"/>
      <c r="H126" s="6"/>
      <c r="I126" s="6"/>
      <c r="J126" s="6"/>
      <c r="K126" s="6"/>
      <c r="L126" s="6"/>
      <c r="M126" s="407"/>
      <c r="N126" s="156"/>
      <c r="O126" s="416"/>
      <c r="P126" s="419"/>
      <c r="Q126" s="419"/>
      <c r="R126" s="419"/>
      <c r="S126" s="534"/>
      <c r="T126" s="534"/>
      <c r="U126" s="534"/>
      <c r="V126" s="375"/>
      <c r="W126" s="375"/>
      <c r="X126" s="407"/>
    </row>
    <row r="127" spans="1:24" s="418" customFormat="1" x14ac:dyDescent="0.25">
      <c r="A127" s="393"/>
      <c r="B127" s="396"/>
      <c r="C127" s="407"/>
      <c r="D127" s="407"/>
      <c r="E127" s="407"/>
      <c r="F127" s="397"/>
      <c r="G127" s="407"/>
      <c r="H127" s="6"/>
      <c r="I127" s="6"/>
      <c r="J127" s="6"/>
      <c r="K127" s="6"/>
      <c r="L127" s="6"/>
      <c r="M127" s="407"/>
      <c r="N127" s="156"/>
      <c r="O127" s="416"/>
      <c r="P127" s="407"/>
      <c r="Q127" s="407"/>
      <c r="R127" s="407"/>
      <c r="S127" s="534"/>
      <c r="T127" s="534"/>
      <c r="U127" s="534"/>
      <c r="V127" s="375"/>
      <c r="W127" s="375"/>
      <c r="X127" s="407"/>
    </row>
    <row r="128" spans="1:24" s="418" customFormat="1" x14ac:dyDescent="0.25">
      <c r="A128" s="409"/>
      <c r="B128" s="384"/>
      <c r="C128" s="407"/>
      <c r="D128" s="407"/>
      <c r="E128" s="407"/>
      <c r="F128" s="388"/>
      <c r="G128" s="407"/>
      <c r="H128" s="6"/>
      <c r="I128" s="6"/>
      <c r="J128" s="6"/>
      <c r="K128" s="6"/>
      <c r="L128" s="6"/>
      <c r="M128" s="407"/>
      <c r="N128" s="6"/>
      <c r="O128" s="407"/>
      <c r="P128" s="407"/>
      <c r="Q128" s="407"/>
      <c r="R128" s="407"/>
      <c r="S128" s="375"/>
      <c r="T128" s="375"/>
      <c r="U128" s="375"/>
      <c r="V128" s="375"/>
      <c r="W128" s="375"/>
      <c r="X128" s="407"/>
    </row>
    <row r="129" spans="1:24" s="418" customFormat="1" ht="14.25" customHeight="1" x14ac:dyDescent="0.25">
      <c r="A129" s="399"/>
      <c r="B129" s="390"/>
      <c r="C129" s="407"/>
      <c r="D129" s="407"/>
      <c r="E129" s="407"/>
      <c r="F129" s="380"/>
      <c r="G129" s="407"/>
      <c r="H129" s="6"/>
      <c r="I129" s="6"/>
      <c r="J129" s="156"/>
      <c r="K129" s="6"/>
      <c r="L129" s="6"/>
      <c r="M129" s="407"/>
      <c r="N129" s="6"/>
      <c r="O129" s="407"/>
      <c r="P129" s="407"/>
      <c r="Q129" s="407"/>
      <c r="R129" s="407"/>
      <c r="S129" s="535"/>
      <c r="T129" s="535"/>
      <c r="U129" s="535"/>
      <c r="V129" s="375"/>
      <c r="W129" s="375"/>
      <c r="X129" s="407"/>
    </row>
    <row r="130" spans="1:24" s="418" customFormat="1" x14ac:dyDescent="0.25">
      <c r="A130" s="393"/>
      <c r="B130" s="396"/>
      <c r="C130" s="407"/>
      <c r="D130" s="407"/>
      <c r="E130" s="407"/>
      <c r="F130" s="397"/>
      <c r="G130" s="407"/>
      <c r="H130" s="6"/>
      <c r="I130" s="6"/>
      <c r="J130" s="6"/>
      <c r="K130" s="6"/>
      <c r="L130" s="6"/>
      <c r="M130" s="407"/>
      <c r="N130" s="156"/>
      <c r="O130" s="416"/>
      <c r="P130" s="419"/>
      <c r="Q130" s="419"/>
      <c r="R130" s="419"/>
      <c r="S130" s="535"/>
      <c r="T130" s="535"/>
      <c r="U130" s="535"/>
      <c r="V130" s="375"/>
      <c r="W130" s="375"/>
      <c r="X130" s="407"/>
    </row>
    <row r="131" spans="1:24" s="418" customFormat="1" x14ac:dyDescent="0.25">
      <c r="A131" s="409"/>
      <c r="B131" s="384"/>
      <c r="C131" s="407"/>
      <c r="D131" s="407"/>
      <c r="E131" s="407"/>
      <c r="F131" s="388"/>
      <c r="G131" s="407"/>
      <c r="H131" s="6"/>
      <c r="I131" s="6"/>
      <c r="J131" s="6"/>
      <c r="K131" s="6"/>
      <c r="L131" s="6"/>
      <c r="M131" s="407"/>
      <c r="N131" s="6"/>
      <c r="O131" s="407"/>
      <c r="P131" s="407"/>
      <c r="Q131" s="407"/>
      <c r="R131" s="407"/>
      <c r="S131" s="375"/>
      <c r="T131" s="375"/>
      <c r="U131" s="375"/>
      <c r="V131" s="375"/>
      <c r="W131" s="375"/>
      <c r="X131" s="407"/>
    </row>
    <row r="132" spans="1:24" s="418" customFormat="1" ht="14.25" customHeight="1" x14ac:dyDescent="0.25">
      <c r="A132" s="392"/>
      <c r="B132" s="390"/>
      <c r="C132" s="407"/>
      <c r="D132" s="407"/>
      <c r="E132" s="407"/>
      <c r="F132" s="380"/>
      <c r="G132" s="385"/>
      <c r="H132" s="6"/>
      <c r="I132" s="6"/>
      <c r="J132" s="156"/>
      <c r="K132" s="6"/>
      <c r="L132" s="6"/>
      <c r="M132" s="407"/>
      <c r="N132" s="6"/>
      <c r="O132" s="407"/>
      <c r="P132" s="407"/>
      <c r="Q132" s="407"/>
      <c r="R132" s="407"/>
      <c r="S132" s="534"/>
      <c r="T132" s="534"/>
      <c r="U132" s="534"/>
      <c r="V132" s="375"/>
      <c r="W132" s="375"/>
      <c r="X132" s="407"/>
    </row>
    <row r="133" spans="1:24" s="418" customFormat="1" x14ac:dyDescent="0.25">
      <c r="A133" s="393"/>
      <c r="B133" s="394"/>
      <c r="C133" s="407"/>
      <c r="D133" s="407"/>
      <c r="E133" s="407"/>
      <c r="F133" s="395"/>
      <c r="G133" s="407"/>
      <c r="H133" s="6"/>
      <c r="I133" s="6"/>
      <c r="J133" s="6"/>
      <c r="K133" s="6"/>
      <c r="L133" s="6"/>
      <c r="M133" s="407"/>
      <c r="N133" s="156"/>
      <c r="O133" s="416"/>
      <c r="P133" s="419"/>
      <c r="Q133" s="419"/>
      <c r="R133" s="419"/>
      <c r="S133" s="534"/>
      <c r="T133" s="534"/>
      <c r="U133" s="534"/>
      <c r="V133" s="375"/>
      <c r="W133" s="375"/>
      <c r="X133" s="407"/>
    </row>
    <row r="134" spans="1:24" s="418" customFormat="1" x14ac:dyDescent="0.25">
      <c r="A134" s="393"/>
      <c r="B134" s="396"/>
      <c r="C134" s="407"/>
      <c r="D134" s="407"/>
      <c r="E134" s="407"/>
      <c r="F134" s="397"/>
      <c r="G134" s="407"/>
      <c r="H134" s="6"/>
      <c r="I134" s="6"/>
      <c r="J134" s="6"/>
      <c r="K134" s="6"/>
      <c r="L134" s="6"/>
      <c r="M134" s="407"/>
      <c r="N134" s="156"/>
      <c r="O134" s="416"/>
      <c r="P134" s="407"/>
      <c r="Q134" s="407"/>
      <c r="R134" s="407"/>
      <c r="S134" s="534"/>
      <c r="T134" s="534"/>
      <c r="U134" s="534"/>
      <c r="V134" s="375"/>
      <c r="W134" s="375"/>
      <c r="X134" s="407"/>
    </row>
    <row r="135" spans="1:24" s="418" customFormat="1" x14ac:dyDescent="0.25">
      <c r="A135" s="409"/>
      <c r="B135" s="384"/>
      <c r="C135" s="407"/>
      <c r="D135" s="407"/>
      <c r="E135" s="407"/>
      <c r="F135" s="388"/>
      <c r="G135" s="407"/>
      <c r="H135" s="6"/>
      <c r="I135" s="6"/>
      <c r="J135" s="6"/>
      <c r="K135" s="6"/>
      <c r="L135" s="6"/>
      <c r="M135" s="407"/>
      <c r="N135" s="6"/>
      <c r="O135" s="407"/>
      <c r="P135" s="407"/>
      <c r="Q135" s="407"/>
      <c r="R135" s="407"/>
      <c r="S135" s="375"/>
      <c r="T135" s="375"/>
      <c r="U135" s="375"/>
      <c r="V135" s="375"/>
      <c r="W135" s="375"/>
      <c r="X135" s="407"/>
    </row>
    <row r="136" spans="1:24" s="418" customFormat="1" ht="14.25" customHeight="1" x14ac:dyDescent="0.25">
      <c r="A136" s="392"/>
      <c r="B136" s="390"/>
      <c r="C136" s="407"/>
      <c r="D136" s="407"/>
      <c r="E136" s="407"/>
      <c r="F136" s="380"/>
      <c r="G136" s="385"/>
      <c r="H136" s="6"/>
      <c r="I136" s="6"/>
      <c r="J136" s="156"/>
      <c r="K136" s="6"/>
      <c r="L136" s="6"/>
      <c r="M136" s="407"/>
      <c r="N136" s="6"/>
      <c r="O136" s="407"/>
      <c r="P136" s="407"/>
      <c r="Q136" s="407"/>
      <c r="R136" s="407"/>
      <c r="S136" s="534"/>
      <c r="T136" s="534"/>
      <c r="U136" s="534"/>
      <c r="V136" s="375"/>
      <c r="W136" s="375"/>
      <c r="X136" s="407"/>
    </row>
    <row r="137" spans="1:24" s="418" customFormat="1" x14ac:dyDescent="0.25">
      <c r="A137" s="393"/>
      <c r="B137" s="394"/>
      <c r="C137" s="407"/>
      <c r="D137" s="407"/>
      <c r="E137" s="407"/>
      <c r="F137" s="395"/>
      <c r="G137" s="407"/>
      <c r="H137" s="6"/>
      <c r="I137" s="6"/>
      <c r="J137" s="6"/>
      <c r="K137" s="6"/>
      <c r="L137" s="6"/>
      <c r="M137" s="407"/>
      <c r="N137" s="156"/>
      <c r="O137" s="416"/>
      <c r="P137" s="419"/>
      <c r="Q137" s="419"/>
      <c r="R137" s="419"/>
      <c r="S137" s="534"/>
      <c r="T137" s="534"/>
      <c r="U137" s="534"/>
      <c r="V137" s="375"/>
      <c r="W137" s="375"/>
      <c r="X137" s="407"/>
    </row>
    <row r="138" spans="1:24" s="418" customFormat="1" x14ac:dyDescent="0.25">
      <c r="A138" s="393"/>
      <c r="B138" s="396"/>
      <c r="C138" s="407"/>
      <c r="D138" s="407"/>
      <c r="E138" s="407"/>
      <c r="F138" s="397"/>
      <c r="G138" s="407"/>
      <c r="H138" s="6"/>
      <c r="I138" s="6"/>
      <c r="J138" s="6"/>
      <c r="K138" s="6"/>
      <c r="L138" s="6"/>
      <c r="M138" s="407"/>
      <c r="N138" s="156"/>
      <c r="O138" s="416"/>
      <c r="P138" s="407"/>
      <c r="Q138" s="407"/>
      <c r="R138" s="407"/>
      <c r="S138" s="534"/>
      <c r="T138" s="534"/>
      <c r="U138" s="534"/>
      <c r="V138" s="375"/>
      <c r="W138" s="375"/>
      <c r="X138" s="407"/>
    </row>
    <row r="139" spans="1:24" s="418" customFormat="1" x14ac:dyDescent="0.25">
      <c r="A139" s="533"/>
      <c r="B139" s="533"/>
      <c r="C139" s="533"/>
      <c r="D139" s="533"/>
      <c r="E139" s="533"/>
      <c r="F139" s="533"/>
      <c r="G139" s="533"/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33"/>
      <c r="S139" s="533"/>
      <c r="T139" s="533"/>
      <c r="U139" s="533"/>
      <c r="V139" s="533"/>
      <c r="W139" s="533"/>
      <c r="X139" s="533"/>
    </row>
    <row r="140" spans="1:24" s="418" customFormat="1" ht="14.25" customHeight="1" x14ac:dyDescent="0.25">
      <c r="A140" s="399"/>
      <c r="B140" s="390"/>
      <c r="C140" s="407"/>
      <c r="D140" s="407"/>
      <c r="E140" s="407"/>
      <c r="F140" s="380"/>
      <c r="G140" s="385"/>
      <c r="H140" s="6"/>
      <c r="I140" s="6"/>
      <c r="J140" s="156"/>
      <c r="K140" s="6"/>
      <c r="L140" s="6"/>
      <c r="M140" s="407"/>
      <c r="N140" s="6"/>
      <c r="O140" s="407"/>
      <c r="P140" s="407"/>
      <c r="Q140" s="407"/>
      <c r="R140" s="407"/>
      <c r="S140" s="534"/>
      <c r="T140" s="534"/>
      <c r="U140" s="534"/>
      <c r="V140" s="375"/>
      <c r="W140" s="375"/>
      <c r="X140" s="407"/>
    </row>
    <row r="141" spans="1:24" s="418" customFormat="1" x14ac:dyDescent="0.25">
      <c r="A141" s="393"/>
      <c r="B141" s="396"/>
      <c r="C141" s="407"/>
      <c r="D141" s="407"/>
      <c r="E141" s="407"/>
      <c r="F141" s="397"/>
      <c r="G141" s="407"/>
      <c r="H141" s="6"/>
      <c r="I141" s="6"/>
      <c r="J141" s="6"/>
      <c r="K141" s="6"/>
      <c r="L141" s="6"/>
      <c r="M141" s="407"/>
      <c r="N141" s="156"/>
      <c r="O141" s="416"/>
      <c r="P141" s="419"/>
      <c r="Q141" s="419"/>
      <c r="R141" s="419"/>
      <c r="S141" s="534"/>
      <c r="T141" s="534"/>
      <c r="U141" s="534"/>
      <c r="V141" s="375"/>
      <c r="W141" s="375"/>
      <c r="X141" s="407"/>
    </row>
    <row r="142" spans="1:24" s="418" customFormat="1" x14ac:dyDescent="0.25">
      <c r="A142" s="393"/>
      <c r="B142" s="396"/>
      <c r="C142" s="407"/>
      <c r="D142" s="407"/>
      <c r="E142" s="407"/>
      <c r="F142" s="397"/>
      <c r="G142" s="407"/>
      <c r="H142" s="6"/>
      <c r="I142" s="6"/>
      <c r="J142" s="6"/>
      <c r="K142" s="6"/>
      <c r="L142" s="6"/>
      <c r="M142" s="407"/>
      <c r="N142" s="156"/>
      <c r="O142" s="416"/>
      <c r="P142" s="407"/>
      <c r="Q142" s="407"/>
      <c r="R142" s="407"/>
      <c r="S142" s="534"/>
      <c r="T142" s="534"/>
      <c r="U142" s="534"/>
      <c r="V142" s="375"/>
      <c r="W142" s="375"/>
      <c r="X142" s="407"/>
    </row>
    <row r="143" spans="1:24" s="418" customFormat="1" x14ac:dyDescent="0.25">
      <c r="A143" s="393"/>
      <c r="B143" s="396"/>
      <c r="C143" s="407"/>
      <c r="D143" s="407"/>
      <c r="E143" s="407"/>
      <c r="F143" s="397"/>
      <c r="G143" s="407"/>
      <c r="H143" s="6"/>
      <c r="I143" s="6"/>
      <c r="J143" s="6"/>
      <c r="K143" s="6"/>
      <c r="L143" s="6"/>
      <c r="M143" s="407"/>
      <c r="N143" s="6"/>
      <c r="O143" s="407"/>
      <c r="P143" s="407"/>
      <c r="Q143" s="407"/>
      <c r="R143" s="407"/>
      <c r="S143" s="375"/>
      <c r="T143" s="375"/>
      <c r="U143" s="375"/>
      <c r="V143" s="375"/>
      <c r="W143" s="375"/>
      <c r="X143" s="407"/>
    </row>
    <row r="144" spans="1:24" s="418" customFormat="1" ht="14.25" customHeight="1" x14ac:dyDescent="0.25">
      <c r="A144" s="399"/>
      <c r="B144" s="390"/>
      <c r="C144" s="407"/>
      <c r="D144" s="407"/>
      <c r="E144" s="407"/>
      <c r="F144" s="380"/>
      <c r="G144" s="385"/>
      <c r="H144" s="6"/>
      <c r="I144" s="6"/>
      <c r="J144" s="156"/>
      <c r="K144" s="6"/>
      <c r="L144" s="6"/>
      <c r="M144" s="407"/>
      <c r="N144" s="6"/>
      <c r="O144" s="407"/>
      <c r="P144" s="407"/>
      <c r="Q144" s="407"/>
      <c r="R144" s="407"/>
      <c r="S144" s="534"/>
      <c r="T144" s="534"/>
      <c r="U144" s="534"/>
      <c r="V144" s="375"/>
      <c r="W144" s="375"/>
      <c r="X144" s="407"/>
    </row>
    <row r="145" spans="1:24" s="418" customFormat="1" x14ac:dyDescent="0.25">
      <c r="A145" s="393"/>
      <c r="B145" s="396"/>
      <c r="C145" s="407"/>
      <c r="D145" s="407"/>
      <c r="E145" s="407"/>
      <c r="F145" s="397"/>
      <c r="G145" s="407"/>
      <c r="H145" s="6"/>
      <c r="I145" s="6"/>
      <c r="J145" s="6"/>
      <c r="K145" s="6"/>
      <c r="L145" s="6"/>
      <c r="M145" s="407"/>
      <c r="N145" s="156"/>
      <c r="O145" s="416"/>
      <c r="P145" s="419"/>
      <c r="Q145" s="419"/>
      <c r="R145" s="419"/>
      <c r="S145" s="534"/>
      <c r="T145" s="534"/>
      <c r="U145" s="534"/>
      <c r="V145" s="375"/>
      <c r="W145" s="375"/>
      <c r="X145" s="407"/>
    </row>
    <row r="146" spans="1:24" s="418" customFormat="1" x14ac:dyDescent="0.25">
      <c r="A146" s="393"/>
      <c r="B146" s="396"/>
      <c r="C146" s="407"/>
      <c r="D146" s="407"/>
      <c r="E146" s="407"/>
      <c r="F146" s="397"/>
      <c r="G146" s="407"/>
      <c r="H146" s="6"/>
      <c r="I146" s="6"/>
      <c r="J146" s="6"/>
      <c r="K146" s="6"/>
      <c r="L146" s="6"/>
      <c r="M146" s="407"/>
      <c r="N146" s="156"/>
      <c r="O146" s="416"/>
      <c r="P146" s="407"/>
      <c r="Q146" s="407"/>
      <c r="R146" s="407"/>
      <c r="S146" s="534"/>
      <c r="T146" s="534"/>
      <c r="U146" s="534"/>
      <c r="V146" s="375"/>
      <c r="W146" s="375"/>
      <c r="X146" s="407"/>
    </row>
    <row r="147" spans="1:24" s="418" customFormat="1" x14ac:dyDescent="0.25">
      <c r="A147" s="533"/>
      <c r="B147" s="533"/>
      <c r="C147" s="533"/>
      <c r="D147" s="533"/>
      <c r="E147" s="533"/>
      <c r="F147" s="533"/>
      <c r="G147" s="533"/>
      <c r="H147" s="533"/>
      <c r="I147" s="533"/>
      <c r="J147" s="533"/>
      <c r="K147" s="533"/>
      <c r="L147" s="533"/>
      <c r="M147" s="533"/>
      <c r="N147" s="533"/>
      <c r="O147" s="533"/>
      <c r="P147" s="533"/>
      <c r="Q147" s="533"/>
      <c r="R147" s="533"/>
      <c r="S147" s="533"/>
      <c r="T147" s="533"/>
      <c r="U147" s="533"/>
      <c r="V147" s="533"/>
      <c r="W147" s="533"/>
      <c r="X147" s="533"/>
    </row>
    <row r="148" spans="1:24" s="418" customFormat="1" ht="14.25" customHeight="1" x14ac:dyDescent="0.25">
      <c r="A148" s="399"/>
      <c r="B148" s="390"/>
      <c r="C148" s="407"/>
      <c r="D148" s="407"/>
      <c r="E148" s="407"/>
      <c r="F148" s="380"/>
      <c r="G148" s="407"/>
      <c r="H148" s="6"/>
      <c r="I148" s="6"/>
      <c r="J148" s="156"/>
      <c r="K148" s="6"/>
      <c r="L148" s="6"/>
      <c r="M148" s="407"/>
      <c r="N148" s="6"/>
      <c r="O148" s="407"/>
      <c r="P148" s="407"/>
      <c r="Q148" s="407"/>
      <c r="R148" s="407"/>
      <c r="S148" s="535"/>
      <c r="T148" s="535"/>
      <c r="U148" s="535"/>
      <c r="V148" s="375"/>
      <c r="W148" s="375"/>
      <c r="X148" s="407"/>
    </row>
    <row r="149" spans="1:24" s="418" customFormat="1" x14ac:dyDescent="0.25">
      <c r="A149" s="400"/>
      <c r="B149" s="396"/>
      <c r="C149" s="407"/>
      <c r="D149" s="407"/>
      <c r="E149" s="407"/>
      <c r="F149" s="397"/>
      <c r="G149" s="407"/>
      <c r="H149" s="6"/>
      <c r="I149" s="6"/>
      <c r="J149" s="6"/>
      <c r="K149" s="6"/>
      <c r="L149" s="6"/>
      <c r="M149" s="407"/>
      <c r="N149" s="156"/>
      <c r="O149" s="416"/>
      <c r="P149" s="419"/>
      <c r="Q149" s="419"/>
      <c r="R149" s="419"/>
      <c r="S149" s="535"/>
      <c r="T149" s="535"/>
      <c r="U149" s="535"/>
      <c r="V149" s="375"/>
      <c r="W149" s="375"/>
      <c r="X149" s="407"/>
    </row>
    <row r="150" spans="1:24" s="418" customFormat="1" x14ac:dyDescent="0.25">
      <c r="A150" s="533"/>
      <c r="B150" s="533"/>
      <c r="C150" s="533"/>
      <c r="D150" s="533"/>
      <c r="E150" s="533"/>
      <c r="F150" s="533"/>
      <c r="G150" s="533"/>
      <c r="H150" s="533"/>
      <c r="I150" s="533"/>
      <c r="J150" s="533"/>
      <c r="K150" s="533"/>
      <c r="L150" s="533"/>
      <c r="M150" s="533"/>
      <c r="N150" s="533"/>
      <c r="O150" s="533"/>
      <c r="P150" s="533"/>
      <c r="Q150" s="533"/>
      <c r="R150" s="533"/>
      <c r="S150" s="533"/>
      <c r="T150" s="533"/>
      <c r="U150" s="533"/>
      <c r="V150" s="533"/>
      <c r="W150" s="533"/>
      <c r="X150" s="533"/>
    </row>
    <row r="151" spans="1:24" s="418" customFormat="1" ht="14.25" customHeight="1" x14ac:dyDescent="0.25">
      <c r="A151" s="401"/>
      <c r="B151" s="390"/>
      <c r="C151" s="407"/>
      <c r="D151" s="407"/>
      <c r="E151" s="407"/>
      <c r="F151" s="380"/>
      <c r="G151" s="385"/>
      <c r="H151" s="6"/>
      <c r="I151" s="6"/>
      <c r="J151" s="156"/>
      <c r="K151" s="6"/>
      <c r="L151" s="6"/>
      <c r="M151" s="407"/>
      <c r="N151" s="6"/>
      <c r="O151" s="407"/>
      <c r="P151" s="407"/>
      <c r="Q151" s="407"/>
      <c r="R151" s="407"/>
      <c r="S151" s="534"/>
      <c r="T151" s="534"/>
      <c r="U151" s="534"/>
      <c r="V151" s="375"/>
      <c r="W151" s="375"/>
      <c r="X151" s="407"/>
    </row>
    <row r="152" spans="1:24" s="418" customFormat="1" x14ac:dyDescent="0.25">
      <c r="A152" s="402"/>
      <c r="B152" s="396"/>
      <c r="C152" s="407"/>
      <c r="D152" s="407"/>
      <c r="E152" s="407"/>
      <c r="F152" s="403"/>
      <c r="G152" s="407"/>
      <c r="H152" s="6"/>
      <c r="I152" s="6"/>
      <c r="J152" s="6"/>
      <c r="K152" s="6"/>
      <c r="L152" s="6"/>
      <c r="M152" s="407"/>
      <c r="N152" s="156"/>
      <c r="O152" s="416"/>
      <c r="P152" s="419"/>
      <c r="Q152" s="419"/>
      <c r="R152" s="419"/>
      <c r="S152" s="534"/>
      <c r="T152" s="534"/>
      <c r="U152" s="534"/>
      <c r="V152" s="375"/>
      <c r="W152" s="375"/>
      <c r="X152" s="407"/>
    </row>
    <row r="153" spans="1:24" s="418" customFormat="1" x14ac:dyDescent="0.25">
      <c r="A153" s="402"/>
      <c r="B153" s="396"/>
      <c r="C153" s="407"/>
      <c r="D153" s="407"/>
      <c r="E153" s="407"/>
      <c r="F153" s="403"/>
      <c r="G153" s="407"/>
      <c r="H153" s="6"/>
      <c r="I153" s="6"/>
      <c r="J153" s="6"/>
      <c r="K153" s="6"/>
      <c r="L153" s="6"/>
      <c r="M153" s="407"/>
      <c r="N153" s="156"/>
      <c r="O153" s="416"/>
      <c r="P153" s="407"/>
      <c r="Q153" s="407"/>
      <c r="R153" s="407"/>
      <c r="S153" s="534"/>
      <c r="T153" s="534"/>
      <c r="U153" s="534"/>
      <c r="V153" s="375"/>
      <c r="W153" s="375"/>
      <c r="X153" s="407"/>
    </row>
    <row r="154" spans="1:24" s="418" customFormat="1" x14ac:dyDescent="0.25">
      <c r="A154" s="420"/>
      <c r="B154" s="536"/>
      <c r="C154" s="536"/>
      <c r="D154" s="536"/>
      <c r="E154" s="536"/>
      <c r="F154" s="536"/>
      <c r="G154" s="536"/>
      <c r="H154" s="536"/>
      <c r="I154" s="536"/>
      <c r="J154" s="536"/>
      <c r="K154" s="536"/>
      <c r="L154" s="536"/>
      <c r="M154" s="536"/>
      <c r="N154" s="536"/>
      <c r="O154" s="536"/>
      <c r="P154" s="536"/>
      <c r="Q154" s="536"/>
      <c r="R154" s="536"/>
      <c r="S154" s="536"/>
      <c r="T154" s="536"/>
      <c r="U154" s="536"/>
      <c r="V154" s="536"/>
      <c r="W154" s="536"/>
      <c r="X154" s="536"/>
    </row>
    <row r="155" spans="1:24" s="418" customFormat="1" ht="14.25" customHeight="1" x14ac:dyDescent="0.25">
      <c r="A155" s="389"/>
      <c r="B155" s="390"/>
      <c r="C155" s="407"/>
      <c r="D155" s="407"/>
      <c r="E155" s="407"/>
      <c r="F155" s="380"/>
      <c r="G155" s="407"/>
      <c r="H155" s="6"/>
      <c r="I155" s="6"/>
      <c r="J155" s="156"/>
      <c r="K155" s="6"/>
      <c r="L155" s="6"/>
      <c r="M155" s="407"/>
      <c r="N155" s="6"/>
      <c r="O155" s="407"/>
      <c r="P155" s="407"/>
      <c r="Q155" s="407"/>
      <c r="R155" s="407"/>
      <c r="S155" s="535"/>
      <c r="T155" s="535"/>
      <c r="U155" s="535"/>
      <c r="V155" s="375"/>
      <c r="W155" s="375"/>
      <c r="X155" s="407"/>
    </row>
    <row r="156" spans="1:24" s="418" customFormat="1" x14ac:dyDescent="0.25">
      <c r="A156" s="404"/>
      <c r="B156" s="384"/>
      <c r="C156" s="407"/>
      <c r="D156" s="407"/>
      <c r="E156" s="407"/>
      <c r="F156" s="388"/>
      <c r="G156" s="407"/>
      <c r="H156" s="6"/>
      <c r="I156" s="6"/>
      <c r="J156" s="6"/>
      <c r="K156" s="6"/>
      <c r="L156" s="6"/>
      <c r="M156" s="407"/>
      <c r="N156" s="156"/>
      <c r="O156" s="416"/>
      <c r="P156" s="419"/>
      <c r="Q156" s="419"/>
      <c r="R156" s="419"/>
      <c r="S156" s="535"/>
      <c r="T156" s="535"/>
      <c r="U156" s="535"/>
      <c r="V156" s="375"/>
      <c r="W156" s="375"/>
      <c r="X156" s="407"/>
    </row>
    <row r="157" spans="1:24" s="418" customFormat="1" x14ac:dyDescent="0.25">
      <c r="A157" s="533"/>
      <c r="B157" s="533"/>
      <c r="C157" s="533"/>
      <c r="D157" s="533"/>
      <c r="E157" s="533"/>
      <c r="F157" s="533"/>
      <c r="G157" s="533"/>
      <c r="H157" s="533"/>
      <c r="I157" s="533"/>
      <c r="J157" s="533"/>
      <c r="K157" s="533"/>
      <c r="L157" s="533"/>
      <c r="M157" s="533"/>
      <c r="N157" s="533"/>
      <c r="O157" s="533"/>
      <c r="P157" s="533"/>
      <c r="Q157" s="533"/>
      <c r="R157" s="533"/>
      <c r="S157" s="533"/>
      <c r="T157" s="533"/>
      <c r="U157" s="533"/>
      <c r="V157" s="533"/>
      <c r="W157" s="533"/>
      <c r="X157" s="533"/>
    </row>
    <row r="158" spans="1:24" s="418" customFormat="1" ht="14.25" customHeight="1" x14ac:dyDescent="0.25">
      <c r="A158" s="392"/>
      <c r="B158" s="390"/>
      <c r="C158" s="407"/>
      <c r="D158" s="407"/>
      <c r="E158" s="407"/>
      <c r="F158" s="380"/>
      <c r="G158" s="407"/>
      <c r="H158" s="6"/>
      <c r="I158" s="6"/>
      <c r="J158" s="156"/>
      <c r="K158" s="6"/>
      <c r="L158" s="6"/>
      <c r="M158" s="407"/>
      <c r="N158" s="6"/>
      <c r="O158" s="407"/>
      <c r="P158" s="407"/>
      <c r="Q158" s="407"/>
      <c r="R158" s="407"/>
      <c r="S158" s="535"/>
      <c r="T158" s="535"/>
      <c r="U158" s="535"/>
      <c r="V158" s="375"/>
      <c r="W158" s="375"/>
      <c r="X158" s="407"/>
    </row>
    <row r="159" spans="1:24" s="418" customFormat="1" x14ac:dyDescent="0.25">
      <c r="A159" s="393"/>
      <c r="B159" s="396"/>
      <c r="C159" s="407"/>
      <c r="D159" s="407"/>
      <c r="E159" s="407"/>
      <c r="F159" s="397"/>
      <c r="G159" s="407"/>
      <c r="H159" s="6"/>
      <c r="I159" s="6"/>
      <c r="J159" s="6"/>
      <c r="K159" s="6"/>
      <c r="L159" s="6"/>
      <c r="M159" s="407"/>
      <c r="N159" s="156"/>
      <c r="O159" s="416"/>
      <c r="P159" s="419"/>
      <c r="Q159" s="419"/>
      <c r="R159" s="419"/>
      <c r="S159" s="535"/>
      <c r="T159" s="535"/>
      <c r="U159" s="535"/>
      <c r="V159" s="375"/>
      <c r="W159" s="375"/>
      <c r="X159" s="407"/>
    </row>
    <row r="160" spans="1:24" s="418" customFormat="1" x14ac:dyDescent="0.25">
      <c r="A160" s="533"/>
      <c r="B160" s="533"/>
      <c r="C160" s="533"/>
      <c r="D160" s="533"/>
      <c r="E160" s="533"/>
      <c r="F160" s="533"/>
      <c r="G160" s="533"/>
      <c r="H160" s="533"/>
      <c r="I160" s="533"/>
      <c r="J160" s="533"/>
      <c r="K160" s="533"/>
      <c r="L160" s="533"/>
      <c r="M160" s="533"/>
      <c r="N160" s="533"/>
      <c r="O160" s="533"/>
      <c r="P160" s="533"/>
      <c r="Q160" s="533"/>
      <c r="R160" s="533"/>
      <c r="S160" s="533"/>
      <c r="T160" s="533"/>
      <c r="U160" s="533"/>
      <c r="V160" s="533"/>
      <c r="W160" s="533"/>
      <c r="X160" s="533"/>
    </row>
    <row r="161" spans="1:24" s="418" customFormat="1" ht="14.25" customHeight="1" x14ac:dyDescent="0.25">
      <c r="A161" s="392"/>
      <c r="B161" s="390"/>
      <c r="C161" s="407"/>
      <c r="D161" s="407"/>
      <c r="E161" s="407"/>
      <c r="F161" s="380"/>
      <c r="G161" s="385"/>
      <c r="H161" s="6"/>
      <c r="I161" s="6"/>
      <c r="J161" s="156"/>
      <c r="K161" s="6"/>
      <c r="L161" s="6"/>
      <c r="M161" s="407"/>
      <c r="N161" s="6"/>
      <c r="O161" s="407"/>
      <c r="P161" s="407"/>
      <c r="Q161" s="407"/>
      <c r="R161" s="407"/>
      <c r="S161" s="534"/>
      <c r="T161" s="534"/>
      <c r="U161" s="534"/>
      <c r="V161" s="375"/>
      <c r="W161" s="375"/>
      <c r="X161" s="407"/>
    </row>
    <row r="162" spans="1:24" s="418" customFormat="1" x14ac:dyDescent="0.25">
      <c r="A162" s="393"/>
      <c r="B162" s="394"/>
      <c r="C162" s="407"/>
      <c r="D162" s="407"/>
      <c r="E162" s="407"/>
      <c r="F162" s="395"/>
      <c r="G162" s="407"/>
      <c r="H162" s="6"/>
      <c r="I162" s="6"/>
      <c r="J162" s="6"/>
      <c r="K162" s="6"/>
      <c r="L162" s="6"/>
      <c r="M162" s="407"/>
      <c r="N162" s="156"/>
      <c r="O162" s="416"/>
      <c r="P162" s="419"/>
      <c r="Q162" s="419"/>
      <c r="R162" s="419"/>
      <c r="S162" s="534"/>
      <c r="T162" s="534"/>
      <c r="U162" s="534"/>
      <c r="V162" s="375"/>
      <c r="W162" s="375"/>
      <c r="X162" s="407"/>
    </row>
    <row r="163" spans="1:24" s="418" customFormat="1" x14ac:dyDescent="0.25">
      <c r="A163" s="393"/>
      <c r="B163" s="396"/>
      <c r="C163" s="407"/>
      <c r="D163" s="407"/>
      <c r="E163" s="407"/>
      <c r="F163" s="397"/>
      <c r="G163" s="407"/>
      <c r="H163" s="6"/>
      <c r="I163" s="6"/>
      <c r="J163" s="6"/>
      <c r="K163" s="6"/>
      <c r="L163" s="6"/>
      <c r="M163" s="407"/>
      <c r="N163" s="156"/>
      <c r="O163" s="416"/>
      <c r="P163" s="407"/>
      <c r="Q163" s="407"/>
      <c r="R163" s="407"/>
      <c r="S163" s="534"/>
      <c r="T163" s="534"/>
      <c r="U163" s="534"/>
      <c r="V163" s="375"/>
      <c r="W163" s="375"/>
      <c r="X163" s="407"/>
    </row>
    <row r="164" spans="1:24" s="418" customFormat="1" x14ac:dyDescent="0.25">
      <c r="A164" s="409"/>
      <c r="B164" s="384"/>
      <c r="C164" s="407"/>
      <c r="D164" s="407"/>
      <c r="E164" s="407"/>
      <c r="F164" s="388"/>
      <c r="G164" s="407"/>
      <c r="H164" s="6"/>
      <c r="I164" s="6"/>
      <c r="J164" s="6"/>
      <c r="K164" s="6"/>
      <c r="L164" s="6"/>
      <c r="M164" s="407"/>
      <c r="N164" s="6"/>
      <c r="O164" s="407"/>
      <c r="P164" s="407"/>
      <c r="Q164" s="407"/>
      <c r="R164" s="407"/>
      <c r="S164" s="375"/>
      <c r="T164" s="375"/>
      <c r="U164" s="375"/>
      <c r="V164" s="375"/>
      <c r="W164" s="375"/>
      <c r="X164" s="407"/>
    </row>
    <row r="165" spans="1:24" s="418" customFormat="1" ht="14.25" customHeight="1" x14ac:dyDescent="0.25">
      <c r="A165" s="392"/>
      <c r="B165" s="390"/>
      <c r="C165" s="407"/>
      <c r="D165" s="407"/>
      <c r="E165" s="407"/>
      <c r="F165" s="380"/>
      <c r="G165" s="407"/>
      <c r="H165" s="6"/>
      <c r="I165" s="6"/>
      <c r="J165" s="156"/>
      <c r="K165" s="6"/>
      <c r="L165" s="6"/>
      <c r="M165" s="407"/>
      <c r="N165" s="6"/>
      <c r="O165" s="407"/>
      <c r="P165" s="407"/>
      <c r="Q165" s="407"/>
      <c r="R165" s="407"/>
      <c r="S165" s="535"/>
      <c r="T165" s="535"/>
      <c r="U165" s="535"/>
      <c r="V165" s="375"/>
      <c r="W165" s="375"/>
      <c r="X165" s="407"/>
    </row>
    <row r="166" spans="1:24" s="418" customFormat="1" x14ac:dyDescent="0.25">
      <c r="A166" s="393"/>
      <c r="B166" s="394"/>
      <c r="C166" s="407"/>
      <c r="D166" s="407"/>
      <c r="E166" s="407"/>
      <c r="F166" s="395"/>
      <c r="G166" s="407"/>
      <c r="H166" s="6"/>
      <c r="I166" s="6"/>
      <c r="J166" s="6"/>
      <c r="K166" s="6"/>
      <c r="L166" s="6"/>
      <c r="M166" s="407"/>
      <c r="N166" s="156"/>
      <c r="O166" s="416"/>
      <c r="P166" s="419"/>
      <c r="Q166" s="419"/>
      <c r="R166" s="419"/>
      <c r="S166" s="535"/>
      <c r="T166" s="535"/>
      <c r="U166" s="535"/>
      <c r="V166" s="375"/>
      <c r="W166" s="375"/>
      <c r="X166" s="407"/>
    </row>
    <row r="167" spans="1:24" s="418" customFormat="1" x14ac:dyDescent="0.25">
      <c r="A167" s="409"/>
      <c r="B167" s="384"/>
      <c r="C167" s="407"/>
      <c r="D167" s="407"/>
      <c r="E167" s="407"/>
      <c r="F167" s="388"/>
      <c r="G167" s="407"/>
      <c r="H167" s="6"/>
      <c r="I167" s="6"/>
      <c r="J167" s="6"/>
      <c r="K167" s="6"/>
      <c r="L167" s="6"/>
      <c r="M167" s="407"/>
      <c r="N167" s="6"/>
      <c r="O167" s="407"/>
      <c r="P167" s="407"/>
      <c r="Q167" s="407"/>
      <c r="R167" s="407"/>
      <c r="S167" s="375"/>
      <c r="T167" s="375"/>
      <c r="U167" s="375"/>
      <c r="V167" s="375"/>
      <c r="W167" s="375"/>
      <c r="X167" s="407"/>
    </row>
    <row r="168" spans="1:24" s="418" customFormat="1" ht="14.25" customHeight="1" x14ac:dyDescent="0.25">
      <c r="A168" s="392"/>
      <c r="B168" s="390"/>
      <c r="C168" s="407"/>
      <c r="D168" s="407"/>
      <c r="E168" s="407"/>
      <c r="F168" s="380"/>
      <c r="G168" s="385"/>
      <c r="H168" s="6"/>
      <c r="I168" s="6"/>
      <c r="J168" s="156"/>
      <c r="K168" s="6"/>
      <c r="L168" s="6"/>
      <c r="M168" s="407"/>
      <c r="N168" s="6"/>
      <c r="O168" s="407"/>
      <c r="P168" s="407"/>
      <c r="Q168" s="407"/>
      <c r="R168" s="407"/>
      <c r="S168" s="534"/>
      <c r="T168" s="534"/>
      <c r="U168" s="534"/>
      <c r="V168" s="375"/>
      <c r="W168" s="375"/>
      <c r="X168" s="407"/>
    </row>
    <row r="169" spans="1:24" s="418" customFormat="1" x14ac:dyDescent="0.25">
      <c r="A169" s="393"/>
      <c r="B169" s="396"/>
      <c r="C169" s="407"/>
      <c r="D169" s="407"/>
      <c r="E169" s="407"/>
      <c r="F169" s="397"/>
      <c r="G169" s="407"/>
      <c r="H169" s="6"/>
      <c r="I169" s="6"/>
      <c r="J169" s="6"/>
      <c r="K169" s="6"/>
      <c r="L169" s="6"/>
      <c r="M169" s="407"/>
      <c r="N169" s="156"/>
      <c r="O169" s="416"/>
      <c r="P169" s="419"/>
      <c r="Q169" s="419"/>
      <c r="R169" s="419"/>
      <c r="S169" s="534"/>
      <c r="T169" s="534"/>
      <c r="U169" s="534"/>
      <c r="V169" s="375"/>
      <c r="W169" s="375"/>
      <c r="X169" s="407"/>
    </row>
    <row r="170" spans="1:24" s="418" customFormat="1" x14ac:dyDescent="0.25">
      <c r="A170" s="393"/>
      <c r="B170" s="394"/>
      <c r="C170" s="407"/>
      <c r="D170" s="407"/>
      <c r="E170" s="407"/>
      <c r="F170" s="395"/>
      <c r="G170" s="407"/>
      <c r="H170" s="6"/>
      <c r="I170" s="6"/>
      <c r="J170" s="6"/>
      <c r="K170" s="6"/>
      <c r="L170" s="6"/>
      <c r="M170" s="407"/>
      <c r="N170" s="156"/>
      <c r="O170" s="416"/>
      <c r="P170" s="407"/>
      <c r="Q170" s="407"/>
      <c r="R170" s="407"/>
      <c r="S170" s="534"/>
      <c r="T170" s="534"/>
      <c r="U170" s="534"/>
      <c r="V170" s="375"/>
      <c r="W170" s="375"/>
      <c r="X170" s="407"/>
    </row>
    <row r="171" spans="1:24" s="418" customFormat="1" x14ac:dyDescent="0.25">
      <c r="A171" s="409"/>
      <c r="B171" s="384"/>
      <c r="C171" s="407"/>
      <c r="D171" s="407"/>
      <c r="E171" s="407"/>
      <c r="F171" s="388"/>
      <c r="G171" s="407"/>
      <c r="H171" s="6"/>
      <c r="I171" s="6"/>
      <c r="J171" s="6"/>
      <c r="K171" s="6"/>
      <c r="L171" s="6"/>
      <c r="M171" s="407"/>
      <c r="N171" s="6"/>
      <c r="O171" s="407"/>
      <c r="P171" s="407"/>
      <c r="Q171" s="407"/>
      <c r="R171" s="407"/>
      <c r="S171" s="375"/>
      <c r="T171" s="375"/>
      <c r="U171" s="375"/>
      <c r="V171" s="375"/>
      <c r="W171" s="375"/>
      <c r="X171" s="407"/>
    </row>
    <row r="172" spans="1:24" s="418" customFormat="1" ht="14.25" customHeight="1" x14ac:dyDescent="0.25">
      <c r="A172" s="392"/>
      <c r="B172" s="390"/>
      <c r="C172" s="407"/>
      <c r="D172" s="407"/>
      <c r="E172" s="407"/>
      <c r="F172" s="380"/>
      <c r="G172" s="385"/>
      <c r="H172" s="6"/>
      <c r="I172" s="6"/>
      <c r="J172" s="156"/>
      <c r="K172" s="6"/>
      <c r="L172" s="6"/>
      <c r="M172" s="407"/>
      <c r="N172" s="6"/>
      <c r="O172" s="407"/>
      <c r="P172" s="407"/>
      <c r="Q172" s="407"/>
      <c r="R172" s="407"/>
      <c r="S172" s="534"/>
      <c r="T172" s="534"/>
      <c r="U172" s="534"/>
      <c r="V172" s="375"/>
      <c r="W172" s="375"/>
      <c r="X172" s="407"/>
    </row>
    <row r="173" spans="1:24" s="418" customFormat="1" x14ac:dyDescent="0.25">
      <c r="A173" s="393"/>
      <c r="B173" s="396"/>
      <c r="C173" s="407"/>
      <c r="D173" s="407"/>
      <c r="E173" s="407"/>
      <c r="F173" s="397"/>
      <c r="G173" s="407"/>
      <c r="H173" s="6"/>
      <c r="I173" s="6"/>
      <c r="J173" s="6"/>
      <c r="K173" s="6"/>
      <c r="L173" s="6"/>
      <c r="M173" s="407"/>
      <c r="N173" s="156"/>
      <c r="O173" s="416"/>
      <c r="P173" s="419"/>
      <c r="Q173" s="419"/>
      <c r="R173" s="419"/>
      <c r="S173" s="534"/>
      <c r="T173" s="534"/>
      <c r="U173" s="534"/>
      <c r="V173" s="375"/>
      <c r="W173" s="375"/>
      <c r="X173" s="407"/>
    </row>
    <row r="174" spans="1:24" s="418" customFormat="1" x14ac:dyDescent="0.25">
      <c r="A174" s="393"/>
      <c r="B174" s="394"/>
      <c r="C174" s="407"/>
      <c r="D174" s="407"/>
      <c r="E174" s="407"/>
      <c r="F174" s="395"/>
      <c r="G174" s="407"/>
      <c r="H174" s="6"/>
      <c r="I174" s="6"/>
      <c r="J174" s="6"/>
      <c r="K174" s="6"/>
      <c r="L174" s="6"/>
      <c r="M174" s="407"/>
      <c r="N174" s="156"/>
      <c r="O174" s="416"/>
      <c r="P174" s="407"/>
      <c r="Q174" s="407"/>
      <c r="R174" s="407"/>
      <c r="S174" s="534"/>
      <c r="T174" s="534"/>
      <c r="U174" s="534"/>
      <c r="V174" s="375"/>
      <c r="W174" s="375"/>
      <c r="X174" s="407"/>
    </row>
    <row r="175" spans="1:24" s="418" customFormat="1" x14ac:dyDescent="0.25">
      <c r="A175" s="533"/>
      <c r="B175" s="533"/>
      <c r="C175" s="533"/>
      <c r="D175" s="533"/>
      <c r="E175" s="533"/>
      <c r="F175" s="533"/>
      <c r="G175" s="533"/>
      <c r="H175" s="533"/>
      <c r="I175" s="533"/>
      <c r="J175" s="533"/>
      <c r="K175" s="533"/>
      <c r="L175" s="533"/>
      <c r="M175" s="533"/>
      <c r="N175" s="533"/>
      <c r="O175" s="533"/>
      <c r="P175" s="533"/>
      <c r="Q175" s="533"/>
      <c r="R175" s="533"/>
      <c r="S175" s="533"/>
      <c r="T175" s="533"/>
      <c r="U175" s="533"/>
      <c r="V175" s="533"/>
      <c r="W175" s="533"/>
      <c r="X175" s="533"/>
    </row>
    <row r="176" spans="1:24" s="418" customFormat="1" x14ac:dyDescent="0.25">
      <c r="A176" s="405"/>
      <c r="B176" s="390"/>
      <c r="C176" s="407"/>
      <c r="D176" s="407"/>
      <c r="E176" s="407"/>
      <c r="F176" s="380"/>
      <c r="G176" s="385"/>
      <c r="H176" s="6"/>
      <c r="I176" s="6"/>
      <c r="J176" s="156"/>
      <c r="K176" s="6"/>
      <c r="L176" s="6"/>
      <c r="M176" s="407"/>
      <c r="N176" s="6"/>
      <c r="O176" s="407"/>
      <c r="P176" s="407"/>
      <c r="Q176" s="407"/>
      <c r="R176" s="407"/>
      <c r="S176" s="375"/>
      <c r="T176" s="375"/>
      <c r="U176" s="534"/>
      <c r="V176" s="375"/>
      <c r="W176" s="375"/>
      <c r="X176" s="407"/>
    </row>
    <row r="177" spans="1:24" s="418" customFormat="1" x14ac:dyDescent="0.25">
      <c r="A177" s="393"/>
      <c r="B177" s="396"/>
      <c r="C177" s="407"/>
      <c r="D177" s="407"/>
      <c r="E177" s="407"/>
      <c r="F177" s="397"/>
      <c r="G177" s="407"/>
      <c r="H177" s="6"/>
      <c r="I177" s="6"/>
      <c r="J177" s="6"/>
      <c r="K177" s="6"/>
      <c r="L177" s="6"/>
      <c r="M177" s="407"/>
      <c r="N177" s="156"/>
      <c r="O177" s="416"/>
      <c r="P177" s="419"/>
      <c r="Q177" s="419"/>
      <c r="R177" s="419"/>
      <c r="S177" s="375"/>
      <c r="T177" s="375"/>
      <c r="U177" s="534"/>
      <c r="V177" s="375"/>
      <c r="W177" s="375"/>
      <c r="X177" s="407"/>
    </row>
    <row r="178" spans="1:24" s="418" customFormat="1" x14ac:dyDescent="0.25">
      <c r="A178" s="393"/>
      <c r="B178" s="396"/>
      <c r="C178" s="407"/>
      <c r="D178" s="407"/>
      <c r="E178" s="407"/>
      <c r="F178" s="397"/>
      <c r="G178" s="407"/>
      <c r="H178" s="6"/>
      <c r="I178" s="6"/>
      <c r="J178" s="6"/>
      <c r="K178" s="6"/>
      <c r="L178" s="6"/>
      <c r="M178" s="407"/>
      <c r="N178" s="156"/>
      <c r="O178" s="416"/>
      <c r="P178" s="407"/>
      <c r="Q178" s="407"/>
      <c r="R178" s="407"/>
      <c r="S178" s="375"/>
      <c r="T178" s="375"/>
      <c r="U178" s="534"/>
      <c r="V178" s="375"/>
      <c r="W178" s="375"/>
      <c r="X178" s="407"/>
    </row>
    <row r="179" spans="1:24" s="418" customFormat="1" x14ac:dyDescent="0.25">
      <c r="A179" s="393"/>
      <c r="B179" s="384"/>
      <c r="C179" s="407"/>
      <c r="D179" s="407"/>
      <c r="E179" s="407"/>
      <c r="F179" s="388"/>
      <c r="G179" s="407"/>
      <c r="H179" s="6"/>
      <c r="I179" s="6"/>
      <c r="J179" s="6"/>
      <c r="K179" s="6"/>
      <c r="L179" s="6"/>
      <c r="M179" s="407"/>
      <c r="N179" s="6"/>
      <c r="O179" s="407"/>
      <c r="P179" s="407"/>
      <c r="Q179" s="407"/>
      <c r="R179" s="407"/>
      <c r="S179" s="375"/>
      <c r="T179" s="375"/>
      <c r="U179" s="375"/>
      <c r="V179" s="375"/>
      <c r="W179" s="375"/>
      <c r="X179" s="407"/>
    </row>
    <row r="180" spans="1:24" s="418" customFormat="1" ht="14.25" customHeight="1" x14ac:dyDescent="0.25">
      <c r="A180" s="405"/>
      <c r="B180" s="390"/>
      <c r="C180" s="407"/>
      <c r="D180" s="407"/>
      <c r="E180" s="407"/>
      <c r="F180" s="380"/>
      <c r="G180" s="385"/>
      <c r="H180" s="6"/>
      <c r="I180" s="6"/>
      <c r="J180" s="156"/>
      <c r="K180" s="6"/>
      <c r="L180" s="6"/>
      <c r="M180" s="407"/>
      <c r="N180" s="6"/>
      <c r="O180" s="407"/>
      <c r="P180" s="407"/>
      <c r="Q180" s="407"/>
      <c r="R180" s="407"/>
      <c r="S180" s="534"/>
      <c r="T180" s="534"/>
      <c r="U180" s="534"/>
      <c r="V180" s="375"/>
      <c r="W180" s="375"/>
      <c r="X180" s="407"/>
    </row>
    <row r="181" spans="1:24" s="418" customFormat="1" x14ac:dyDescent="0.25">
      <c r="A181" s="393"/>
      <c r="B181" s="396"/>
      <c r="C181" s="407"/>
      <c r="D181" s="407"/>
      <c r="E181" s="407"/>
      <c r="F181" s="397"/>
      <c r="G181" s="407"/>
      <c r="H181" s="6"/>
      <c r="I181" s="6"/>
      <c r="J181" s="6"/>
      <c r="K181" s="6"/>
      <c r="L181" s="6"/>
      <c r="M181" s="407"/>
      <c r="N181" s="156"/>
      <c r="O181" s="416"/>
      <c r="P181" s="419"/>
      <c r="Q181" s="419"/>
      <c r="R181" s="419"/>
      <c r="S181" s="534"/>
      <c r="T181" s="534"/>
      <c r="U181" s="534"/>
      <c r="V181" s="375"/>
      <c r="W181" s="375"/>
      <c r="X181" s="407"/>
    </row>
    <row r="182" spans="1:24" s="418" customFormat="1" x14ac:dyDescent="0.25">
      <c r="A182" s="393"/>
      <c r="B182" s="396"/>
      <c r="C182" s="407"/>
      <c r="D182" s="407"/>
      <c r="E182" s="407"/>
      <c r="F182" s="397"/>
      <c r="G182" s="407"/>
      <c r="H182" s="6"/>
      <c r="I182" s="6"/>
      <c r="J182" s="6"/>
      <c r="K182" s="6"/>
      <c r="L182" s="6"/>
      <c r="M182" s="407"/>
      <c r="N182" s="156"/>
      <c r="O182" s="416"/>
      <c r="P182" s="407"/>
      <c r="Q182" s="407"/>
      <c r="R182" s="407"/>
      <c r="S182" s="534"/>
      <c r="T182" s="534"/>
      <c r="U182" s="534"/>
      <c r="V182" s="375"/>
      <c r="W182" s="375"/>
      <c r="X182" s="407"/>
    </row>
    <row r="183" spans="1:24" s="418" customFormat="1" x14ac:dyDescent="0.25">
      <c r="A183" s="393"/>
      <c r="B183" s="384"/>
      <c r="C183" s="407"/>
      <c r="D183" s="407"/>
      <c r="E183" s="407"/>
      <c r="F183" s="388"/>
      <c r="G183" s="407"/>
      <c r="H183" s="6"/>
      <c r="I183" s="6"/>
      <c r="J183" s="6"/>
      <c r="K183" s="6"/>
      <c r="L183" s="6"/>
      <c r="M183" s="407"/>
      <c r="N183" s="6"/>
      <c r="O183" s="407"/>
      <c r="P183" s="407"/>
      <c r="Q183" s="407"/>
      <c r="R183" s="407"/>
      <c r="S183" s="375"/>
      <c r="T183" s="375"/>
      <c r="U183" s="375"/>
      <c r="V183" s="375"/>
      <c r="W183" s="375"/>
      <c r="X183" s="407"/>
    </row>
    <row r="184" spans="1:24" s="418" customFormat="1" ht="14.25" customHeight="1" x14ac:dyDescent="0.25">
      <c r="A184" s="405"/>
      <c r="B184" s="390"/>
      <c r="C184" s="407"/>
      <c r="D184" s="407"/>
      <c r="E184" s="407"/>
      <c r="F184" s="380"/>
      <c r="G184" s="407"/>
      <c r="H184" s="6"/>
      <c r="I184" s="6"/>
      <c r="J184" s="156"/>
      <c r="K184" s="6"/>
      <c r="L184" s="6"/>
      <c r="M184" s="407"/>
      <c r="N184" s="6"/>
      <c r="O184" s="407"/>
      <c r="P184" s="407"/>
      <c r="Q184" s="407"/>
      <c r="R184" s="407"/>
      <c r="S184" s="535"/>
      <c r="T184" s="535"/>
      <c r="U184" s="535"/>
      <c r="V184" s="375"/>
      <c r="W184" s="375"/>
      <c r="X184" s="407"/>
    </row>
    <row r="185" spans="1:24" s="418" customFormat="1" x14ac:dyDescent="0.25">
      <c r="A185" s="406"/>
      <c r="B185" s="396"/>
      <c r="C185" s="407"/>
      <c r="D185" s="407"/>
      <c r="E185" s="407"/>
      <c r="F185" s="397"/>
      <c r="G185" s="407"/>
      <c r="H185" s="6"/>
      <c r="I185" s="6"/>
      <c r="J185" s="6"/>
      <c r="K185" s="6"/>
      <c r="L185" s="6"/>
      <c r="M185" s="407"/>
      <c r="N185" s="156"/>
      <c r="O185" s="416"/>
      <c r="P185" s="419"/>
      <c r="Q185" s="419"/>
      <c r="R185" s="419"/>
      <c r="S185" s="535"/>
      <c r="T185" s="535"/>
      <c r="U185" s="535"/>
      <c r="V185" s="375"/>
      <c r="W185" s="375"/>
      <c r="X185" s="407"/>
    </row>
    <row r="186" spans="1:24" s="418" customFormat="1" x14ac:dyDescent="0.25">
      <c r="A186" s="393"/>
      <c r="B186" s="384"/>
      <c r="C186" s="407"/>
      <c r="D186" s="407"/>
      <c r="E186" s="407"/>
      <c r="F186" s="388"/>
      <c r="G186" s="407"/>
      <c r="H186" s="6"/>
      <c r="I186" s="6"/>
      <c r="J186" s="6"/>
      <c r="K186" s="6"/>
      <c r="L186" s="6"/>
      <c r="M186" s="407"/>
      <c r="N186" s="6"/>
      <c r="O186" s="407"/>
      <c r="P186" s="407"/>
      <c r="Q186" s="407"/>
      <c r="R186" s="407"/>
      <c r="S186" s="375"/>
      <c r="T186" s="375"/>
      <c r="U186" s="375"/>
      <c r="V186" s="375"/>
      <c r="W186" s="375"/>
      <c r="X186" s="407"/>
    </row>
    <row r="187" spans="1:24" s="418" customFormat="1" ht="14.25" customHeight="1" x14ac:dyDescent="0.25">
      <c r="A187" s="405"/>
      <c r="B187" s="390"/>
      <c r="C187" s="407"/>
      <c r="D187" s="407"/>
      <c r="E187" s="407"/>
      <c r="F187" s="380"/>
      <c r="G187" s="385"/>
      <c r="H187" s="6"/>
      <c r="I187" s="6"/>
      <c r="J187" s="156"/>
      <c r="K187" s="6"/>
      <c r="L187" s="6"/>
      <c r="M187" s="407"/>
      <c r="N187" s="6"/>
      <c r="O187" s="407"/>
      <c r="P187" s="407"/>
      <c r="Q187" s="407"/>
      <c r="R187" s="407"/>
      <c r="S187" s="534"/>
      <c r="T187" s="534"/>
      <c r="U187" s="534"/>
      <c r="V187" s="375"/>
      <c r="W187" s="375"/>
      <c r="X187" s="534"/>
    </row>
    <row r="188" spans="1:24" s="418" customFormat="1" x14ac:dyDescent="0.25">
      <c r="A188" s="393"/>
      <c r="B188" s="396"/>
      <c r="C188" s="407"/>
      <c r="D188" s="407"/>
      <c r="E188" s="407"/>
      <c r="F188" s="397"/>
      <c r="G188" s="407"/>
      <c r="H188" s="6"/>
      <c r="I188" s="6"/>
      <c r="J188" s="6"/>
      <c r="K188" s="6"/>
      <c r="L188" s="6"/>
      <c r="M188" s="407"/>
      <c r="N188" s="156"/>
      <c r="O188" s="416"/>
      <c r="P188" s="407"/>
      <c r="Q188" s="407"/>
      <c r="R188" s="407"/>
      <c r="S188" s="534"/>
      <c r="T188" s="534"/>
      <c r="U188" s="534"/>
      <c r="V188" s="375"/>
      <c r="W188" s="375"/>
      <c r="X188" s="534"/>
    </row>
    <row r="189" spans="1:24" s="418" customFormat="1" x14ac:dyDescent="0.25">
      <c r="A189" s="393"/>
      <c r="B189" s="396"/>
      <c r="C189" s="407"/>
      <c r="D189" s="407"/>
      <c r="E189" s="407"/>
      <c r="F189" s="397"/>
      <c r="G189" s="407"/>
      <c r="H189" s="6"/>
      <c r="I189" s="6"/>
      <c r="J189" s="6"/>
      <c r="K189" s="6"/>
      <c r="L189" s="6"/>
      <c r="M189" s="407"/>
      <c r="N189" s="156"/>
      <c r="O189" s="416"/>
      <c r="P189" s="419"/>
      <c r="Q189" s="419"/>
      <c r="R189" s="419"/>
      <c r="S189" s="534"/>
      <c r="T189" s="534"/>
      <c r="U189" s="534"/>
      <c r="V189" s="375"/>
      <c r="W189" s="375"/>
      <c r="X189" s="534"/>
    </row>
    <row r="190" spans="1:24" s="418" customFormat="1" x14ac:dyDescent="0.25">
      <c r="A190" s="393"/>
      <c r="B190" s="384"/>
      <c r="C190" s="407"/>
      <c r="D190" s="407"/>
      <c r="E190" s="407"/>
      <c r="F190" s="388"/>
      <c r="G190" s="407"/>
      <c r="H190" s="6"/>
      <c r="I190" s="6"/>
      <c r="J190" s="6"/>
      <c r="K190" s="6"/>
      <c r="L190" s="6"/>
      <c r="M190" s="407"/>
      <c r="N190" s="6"/>
      <c r="O190" s="407"/>
      <c r="P190" s="407"/>
      <c r="Q190" s="407"/>
      <c r="R190" s="407"/>
      <c r="S190" s="375"/>
      <c r="T190" s="375"/>
      <c r="U190" s="375"/>
      <c r="V190" s="375"/>
      <c r="W190" s="375"/>
      <c r="X190" s="407"/>
    </row>
    <row r="191" spans="1:24" s="418" customFormat="1" ht="14.25" customHeight="1" x14ac:dyDescent="0.25">
      <c r="A191" s="405"/>
      <c r="B191" s="390"/>
      <c r="C191" s="407"/>
      <c r="D191" s="407"/>
      <c r="E191" s="407"/>
      <c r="F191" s="380"/>
      <c r="G191" s="385"/>
      <c r="H191" s="6"/>
      <c r="I191" s="6"/>
      <c r="J191" s="156"/>
      <c r="K191" s="6"/>
      <c r="L191" s="6"/>
      <c r="M191" s="407"/>
      <c r="N191" s="6"/>
      <c r="O191" s="407"/>
      <c r="P191" s="407"/>
      <c r="Q191" s="407"/>
      <c r="R191" s="407"/>
      <c r="S191" s="534"/>
      <c r="T191" s="534"/>
      <c r="U191" s="534"/>
      <c r="V191" s="375"/>
      <c r="W191" s="375"/>
      <c r="X191" s="407"/>
    </row>
    <row r="192" spans="1:24" s="418" customFormat="1" x14ac:dyDescent="0.25">
      <c r="A192" s="393"/>
      <c r="B192" s="396"/>
      <c r="C192" s="407"/>
      <c r="D192" s="407"/>
      <c r="E192" s="407"/>
      <c r="F192" s="397"/>
      <c r="G192" s="407"/>
      <c r="H192" s="6"/>
      <c r="I192" s="6"/>
      <c r="J192" s="6"/>
      <c r="K192" s="6"/>
      <c r="L192" s="6"/>
      <c r="M192" s="407"/>
      <c r="N192" s="156"/>
      <c r="O192" s="416"/>
      <c r="P192" s="419"/>
      <c r="Q192" s="419"/>
      <c r="R192" s="419"/>
      <c r="S192" s="534"/>
      <c r="T192" s="534"/>
      <c r="U192" s="534"/>
      <c r="V192" s="375"/>
      <c r="W192" s="375"/>
      <c r="X192" s="407"/>
    </row>
    <row r="193" spans="1:24" s="418" customFormat="1" x14ac:dyDescent="0.25">
      <c r="A193" s="393"/>
      <c r="B193" s="396"/>
      <c r="C193" s="407"/>
      <c r="D193" s="407"/>
      <c r="E193" s="407"/>
      <c r="F193" s="397"/>
      <c r="G193" s="407"/>
      <c r="H193" s="6"/>
      <c r="I193" s="6"/>
      <c r="J193" s="6"/>
      <c r="K193" s="6"/>
      <c r="L193" s="6"/>
      <c r="M193" s="407"/>
      <c r="N193" s="156"/>
      <c r="O193" s="416"/>
      <c r="P193" s="407"/>
      <c r="Q193" s="407"/>
      <c r="R193" s="407"/>
      <c r="S193" s="534"/>
      <c r="T193" s="534"/>
      <c r="U193" s="534"/>
      <c r="V193" s="375"/>
      <c r="W193" s="375"/>
      <c r="X193" s="407"/>
    </row>
    <row r="194" spans="1:24" s="418" customFormat="1" x14ac:dyDescent="0.25">
      <c r="A194" s="393"/>
      <c r="B194" s="384"/>
      <c r="C194" s="407"/>
      <c r="D194" s="407"/>
      <c r="E194" s="407"/>
      <c r="F194" s="388"/>
      <c r="G194" s="407"/>
      <c r="H194" s="6"/>
      <c r="I194" s="6"/>
      <c r="J194" s="6"/>
      <c r="K194" s="6"/>
      <c r="L194" s="6"/>
      <c r="M194" s="407"/>
      <c r="N194" s="6"/>
      <c r="O194" s="407"/>
      <c r="P194" s="407"/>
      <c r="Q194" s="407"/>
      <c r="R194" s="407"/>
      <c r="S194" s="375"/>
      <c r="T194" s="375"/>
      <c r="U194" s="375"/>
      <c r="V194" s="375"/>
      <c r="W194" s="375"/>
      <c r="X194" s="407"/>
    </row>
    <row r="195" spans="1:24" s="418" customFormat="1" ht="14.25" customHeight="1" x14ac:dyDescent="0.25">
      <c r="A195" s="405"/>
      <c r="B195" s="390"/>
      <c r="C195" s="407"/>
      <c r="D195" s="407"/>
      <c r="E195" s="407"/>
      <c r="F195" s="380"/>
      <c r="G195" s="385"/>
      <c r="H195" s="6"/>
      <c r="I195" s="6"/>
      <c r="J195" s="156"/>
      <c r="K195" s="6"/>
      <c r="L195" s="6"/>
      <c r="M195" s="407"/>
      <c r="N195" s="6"/>
      <c r="O195" s="407"/>
      <c r="P195" s="407"/>
      <c r="Q195" s="407"/>
      <c r="R195" s="407"/>
      <c r="S195" s="534"/>
      <c r="T195" s="534"/>
      <c r="U195" s="534"/>
      <c r="V195" s="375"/>
      <c r="W195" s="375"/>
      <c r="X195" s="407"/>
    </row>
    <row r="196" spans="1:24" s="418" customFormat="1" x14ac:dyDescent="0.25">
      <c r="A196" s="406"/>
      <c r="B196" s="396"/>
      <c r="C196" s="407"/>
      <c r="D196" s="407"/>
      <c r="E196" s="407"/>
      <c r="F196" s="397"/>
      <c r="G196" s="407"/>
      <c r="H196" s="6"/>
      <c r="I196" s="6"/>
      <c r="J196" s="6"/>
      <c r="K196" s="6"/>
      <c r="L196" s="6"/>
      <c r="M196" s="407"/>
      <c r="N196" s="156"/>
      <c r="O196" s="430"/>
      <c r="P196" s="419"/>
      <c r="Q196" s="419"/>
      <c r="R196" s="419"/>
      <c r="S196" s="534"/>
      <c r="T196" s="534"/>
      <c r="U196" s="534"/>
      <c r="V196" s="375"/>
      <c r="W196" s="375"/>
      <c r="X196" s="407"/>
    </row>
    <row r="197" spans="1:24" s="418" customFormat="1" ht="15" x14ac:dyDescent="0.25">
      <c r="A197" s="393"/>
      <c r="B197" s="429"/>
      <c r="C197" s="407"/>
      <c r="D197" s="407"/>
      <c r="E197" s="407"/>
      <c r="F197" s="397"/>
      <c r="G197" s="407"/>
      <c r="H197" s="6"/>
      <c r="I197" s="6"/>
      <c r="J197" s="6"/>
      <c r="K197" s="6"/>
      <c r="L197" s="6"/>
      <c r="M197" s="407"/>
      <c r="N197" s="156"/>
      <c r="O197" s="430"/>
      <c r="P197" s="407"/>
      <c r="Q197" s="407"/>
      <c r="R197" s="407"/>
      <c r="S197" s="534"/>
      <c r="T197" s="534"/>
      <c r="U197" s="534"/>
      <c r="V197" s="375"/>
      <c r="W197" s="375"/>
      <c r="X197" s="407"/>
    </row>
    <row r="198" spans="1:24" s="418" customFormat="1" x14ac:dyDescent="0.25">
      <c r="A198" s="409"/>
      <c r="B198" s="384"/>
      <c r="C198" s="407"/>
      <c r="D198" s="407"/>
      <c r="E198" s="407"/>
      <c r="F198" s="388"/>
      <c r="G198" s="407"/>
      <c r="H198" s="6"/>
      <c r="I198" s="6"/>
      <c r="J198" s="6"/>
      <c r="K198" s="6"/>
      <c r="L198" s="6"/>
      <c r="M198" s="407"/>
      <c r="N198" s="6"/>
      <c r="O198" s="407"/>
      <c r="P198" s="407"/>
      <c r="Q198" s="407"/>
      <c r="R198" s="407"/>
      <c r="S198" s="375"/>
      <c r="T198" s="375"/>
      <c r="U198" s="375"/>
      <c r="V198" s="375"/>
      <c r="W198" s="375"/>
      <c r="X198" s="407"/>
    </row>
    <row r="199" spans="1:24" s="418" customFormat="1" x14ac:dyDescent="0.25">
      <c r="A199" s="428"/>
      <c r="B199" s="408"/>
      <c r="C199" s="407"/>
      <c r="D199" s="407"/>
      <c r="E199" s="407"/>
      <c r="F199" s="380"/>
      <c r="G199" s="385"/>
      <c r="H199" s="6"/>
      <c r="I199" s="6"/>
      <c r="J199" s="156"/>
      <c r="K199" s="6"/>
      <c r="L199" s="6"/>
      <c r="M199" s="407"/>
      <c r="N199" s="6"/>
      <c r="O199" s="407"/>
      <c r="P199" s="407"/>
      <c r="Q199" s="407"/>
      <c r="R199" s="407"/>
      <c r="S199" s="534"/>
      <c r="T199" s="534"/>
      <c r="U199" s="534"/>
      <c r="V199" s="375"/>
      <c r="W199" s="375"/>
      <c r="X199" s="534"/>
    </row>
    <row r="200" spans="1:24" s="418" customFormat="1" x14ac:dyDescent="0.25">
      <c r="A200" s="409"/>
      <c r="B200" s="384"/>
      <c r="C200" s="407"/>
      <c r="D200" s="407"/>
      <c r="E200" s="407"/>
      <c r="F200" s="388"/>
      <c r="G200" s="407"/>
      <c r="H200" s="6"/>
      <c r="I200" s="6"/>
      <c r="J200" s="6"/>
      <c r="K200" s="6"/>
      <c r="L200" s="6"/>
      <c r="M200" s="407"/>
      <c r="N200" s="156"/>
      <c r="O200" s="416"/>
      <c r="P200" s="419"/>
      <c r="Q200" s="419"/>
      <c r="R200" s="419"/>
      <c r="S200" s="534"/>
      <c r="T200" s="534"/>
      <c r="U200" s="534"/>
      <c r="V200" s="375"/>
      <c r="W200" s="375"/>
      <c r="X200" s="534"/>
    </row>
    <row r="201" spans="1:24" s="418" customFormat="1" x14ac:dyDescent="0.25">
      <c r="A201" s="409"/>
      <c r="B201" s="384"/>
      <c r="C201" s="407"/>
      <c r="D201" s="407"/>
      <c r="E201" s="407"/>
      <c r="F201" s="388"/>
      <c r="G201" s="407"/>
      <c r="H201" s="6"/>
      <c r="I201" s="6"/>
      <c r="J201" s="6"/>
      <c r="K201" s="6"/>
      <c r="L201" s="6"/>
      <c r="M201" s="407"/>
      <c r="N201" s="156"/>
      <c r="O201" s="416"/>
      <c r="P201" s="407"/>
      <c r="Q201" s="407"/>
      <c r="R201" s="407"/>
      <c r="S201" s="534"/>
      <c r="T201" s="534"/>
      <c r="U201" s="534"/>
      <c r="V201" s="375"/>
      <c r="W201" s="375"/>
      <c r="X201" s="534"/>
    </row>
    <row r="202" spans="1:24" s="418" customFormat="1" x14ac:dyDescent="0.25">
      <c r="A202" s="409"/>
      <c r="B202" s="390"/>
      <c r="C202" s="407"/>
      <c r="D202" s="407"/>
      <c r="E202" s="407"/>
      <c r="F202" s="380"/>
      <c r="G202" s="407"/>
      <c r="H202" s="6"/>
      <c r="I202" s="6"/>
      <c r="J202" s="156"/>
      <c r="K202" s="6"/>
      <c r="L202" s="6"/>
      <c r="M202" s="407"/>
      <c r="N202" s="6"/>
      <c r="O202" s="407"/>
      <c r="P202" s="407"/>
      <c r="Q202" s="407"/>
      <c r="R202" s="407"/>
      <c r="S202" s="534"/>
      <c r="T202" s="534"/>
      <c r="U202" s="534"/>
      <c r="V202" s="375"/>
      <c r="W202" s="375"/>
      <c r="X202" s="407"/>
    </row>
    <row r="203" spans="1:24" s="418" customFormat="1" x14ac:dyDescent="0.25">
      <c r="A203" s="409"/>
      <c r="B203" s="384"/>
      <c r="C203" s="407"/>
      <c r="D203" s="407"/>
      <c r="E203" s="407"/>
      <c r="F203" s="388"/>
      <c r="G203" s="407"/>
      <c r="H203" s="6"/>
      <c r="I203" s="6"/>
      <c r="J203" s="6"/>
      <c r="K203" s="6"/>
      <c r="L203" s="6"/>
      <c r="M203" s="407"/>
      <c r="N203" s="156"/>
      <c r="O203" s="416"/>
      <c r="P203" s="419"/>
      <c r="Q203" s="419"/>
      <c r="R203" s="419"/>
      <c r="S203" s="534"/>
      <c r="T203" s="534"/>
      <c r="U203" s="534"/>
      <c r="V203" s="375"/>
      <c r="W203" s="375"/>
      <c r="X203" s="407"/>
    </row>
    <row r="204" spans="1:24" s="418" customFormat="1" x14ac:dyDescent="0.25">
      <c r="A204" s="533"/>
      <c r="B204" s="533"/>
      <c r="C204" s="533"/>
      <c r="D204" s="533"/>
      <c r="E204" s="533"/>
      <c r="F204" s="533"/>
      <c r="G204" s="533"/>
      <c r="H204" s="533"/>
      <c r="I204" s="533"/>
      <c r="J204" s="533"/>
      <c r="K204" s="533"/>
      <c r="L204" s="533"/>
      <c r="M204" s="533"/>
      <c r="N204" s="533"/>
      <c r="O204" s="533"/>
      <c r="P204" s="533"/>
      <c r="Q204" s="533"/>
      <c r="R204" s="533"/>
      <c r="S204" s="533"/>
      <c r="T204" s="533"/>
      <c r="U204" s="533"/>
      <c r="V204" s="533"/>
      <c r="W204" s="533"/>
      <c r="X204" s="533"/>
    </row>
    <row r="205" spans="1:24" s="418" customFormat="1" ht="14.25" customHeight="1" x14ac:dyDescent="0.25">
      <c r="A205" s="410"/>
      <c r="B205" s="390"/>
      <c r="C205" s="407"/>
      <c r="D205" s="407"/>
      <c r="E205" s="407"/>
      <c r="F205" s="380"/>
      <c r="G205" s="385"/>
      <c r="H205" s="6"/>
      <c r="I205" s="6"/>
      <c r="J205" s="156"/>
      <c r="K205" s="6"/>
      <c r="L205" s="6"/>
      <c r="M205" s="407"/>
      <c r="N205" s="6"/>
      <c r="O205" s="407"/>
      <c r="P205" s="407"/>
      <c r="Q205" s="407"/>
      <c r="R205" s="407"/>
      <c r="S205" s="534"/>
      <c r="T205" s="534"/>
      <c r="U205" s="534"/>
      <c r="V205" s="375"/>
      <c r="W205" s="375"/>
      <c r="X205" s="407"/>
    </row>
    <row r="206" spans="1:24" s="418" customFormat="1" x14ac:dyDescent="0.25">
      <c r="A206" s="411"/>
      <c r="B206" s="412"/>
      <c r="C206" s="407"/>
      <c r="D206" s="407"/>
      <c r="E206" s="407"/>
      <c r="F206" s="413"/>
      <c r="G206" s="407"/>
      <c r="H206" s="6"/>
      <c r="I206" s="6"/>
      <c r="J206" s="6"/>
      <c r="K206" s="6"/>
      <c r="L206" s="6"/>
      <c r="M206" s="407"/>
      <c r="N206" s="156"/>
      <c r="O206" s="416"/>
      <c r="P206" s="419"/>
      <c r="Q206" s="419"/>
      <c r="R206" s="419"/>
      <c r="S206" s="534"/>
      <c r="T206" s="534"/>
      <c r="U206" s="534"/>
      <c r="V206" s="375"/>
      <c r="W206" s="375"/>
      <c r="X206" s="407"/>
    </row>
    <row r="207" spans="1:24" s="418" customFormat="1" x14ac:dyDescent="0.25">
      <c r="A207" s="411"/>
      <c r="B207" s="412"/>
      <c r="C207" s="407"/>
      <c r="D207" s="407"/>
      <c r="E207" s="407"/>
      <c r="F207" s="413"/>
      <c r="G207" s="407"/>
      <c r="H207" s="6"/>
      <c r="I207" s="6"/>
      <c r="J207" s="6"/>
      <c r="K207" s="6"/>
      <c r="L207" s="6"/>
      <c r="M207" s="407"/>
      <c r="N207" s="156"/>
      <c r="O207" s="416"/>
      <c r="P207" s="407"/>
      <c r="Q207" s="407"/>
      <c r="R207" s="407"/>
      <c r="S207" s="534"/>
      <c r="T207" s="534"/>
      <c r="U207" s="534"/>
      <c r="V207" s="375"/>
      <c r="W207" s="375"/>
      <c r="X207" s="407"/>
    </row>
    <row r="208" spans="1:24" s="418" customFormat="1" x14ac:dyDescent="0.25">
      <c r="A208" s="409"/>
      <c r="B208" s="384"/>
      <c r="C208" s="407"/>
      <c r="D208" s="407"/>
      <c r="E208" s="407"/>
      <c r="F208" s="388"/>
      <c r="G208" s="407"/>
      <c r="H208" s="6"/>
      <c r="I208" s="6"/>
      <c r="J208" s="6"/>
      <c r="K208" s="6"/>
      <c r="L208" s="6"/>
      <c r="M208" s="407"/>
      <c r="N208" s="6"/>
      <c r="O208" s="407"/>
      <c r="P208" s="407"/>
      <c r="Q208" s="407"/>
      <c r="R208" s="407"/>
      <c r="S208" s="375"/>
      <c r="T208" s="375"/>
      <c r="U208" s="375"/>
      <c r="V208" s="375"/>
      <c r="W208" s="375"/>
      <c r="X208" s="407"/>
    </row>
    <row r="209" spans="1:24" s="418" customFormat="1" ht="14.25" customHeight="1" x14ac:dyDescent="0.25">
      <c r="A209" s="414"/>
      <c r="B209" s="390"/>
      <c r="C209" s="407"/>
      <c r="D209" s="407"/>
      <c r="E209" s="407"/>
      <c r="F209" s="380"/>
      <c r="G209" s="385"/>
      <c r="H209" s="6"/>
      <c r="I209" s="6"/>
      <c r="J209" s="156"/>
      <c r="K209" s="6"/>
      <c r="L209" s="6"/>
      <c r="M209" s="407"/>
      <c r="N209" s="6"/>
      <c r="O209" s="407"/>
      <c r="P209" s="407"/>
      <c r="Q209" s="407"/>
      <c r="R209" s="407"/>
      <c r="S209" s="534"/>
      <c r="T209" s="534"/>
      <c r="U209" s="534"/>
      <c r="V209" s="375"/>
      <c r="W209" s="375"/>
      <c r="X209" s="534"/>
    </row>
    <row r="210" spans="1:24" s="418" customFormat="1" x14ac:dyDescent="0.25">
      <c r="A210" s="409"/>
      <c r="B210" s="384"/>
      <c r="C210" s="407"/>
      <c r="D210" s="407"/>
      <c r="E210" s="407"/>
      <c r="F210" s="388"/>
      <c r="G210" s="407"/>
      <c r="H210" s="6"/>
      <c r="I210" s="6"/>
      <c r="J210" s="6"/>
      <c r="K210" s="6"/>
      <c r="L210" s="6"/>
      <c r="M210" s="407"/>
      <c r="N210" s="156"/>
      <c r="O210" s="416"/>
      <c r="P210" s="419"/>
      <c r="Q210" s="419"/>
      <c r="R210" s="419"/>
      <c r="S210" s="534"/>
      <c r="T210" s="534"/>
      <c r="U210" s="534"/>
      <c r="V210" s="375"/>
      <c r="W210" s="375"/>
      <c r="X210" s="534"/>
    </row>
    <row r="211" spans="1:24" s="418" customFormat="1" x14ac:dyDescent="0.25">
      <c r="A211" s="409"/>
      <c r="B211" s="384"/>
      <c r="C211" s="407"/>
      <c r="D211" s="407"/>
      <c r="E211" s="407"/>
      <c r="F211" s="388"/>
      <c r="G211" s="407"/>
      <c r="H211" s="6"/>
      <c r="I211" s="6"/>
      <c r="J211" s="6"/>
      <c r="K211" s="6"/>
      <c r="L211" s="6"/>
      <c r="M211" s="407"/>
      <c r="N211" s="156"/>
      <c r="O211" s="416"/>
      <c r="P211" s="407"/>
      <c r="Q211" s="407"/>
      <c r="R211" s="407"/>
      <c r="S211" s="534"/>
      <c r="T211" s="534"/>
      <c r="U211" s="534"/>
      <c r="V211" s="375"/>
      <c r="W211" s="375"/>
      <c r="X211" s="534"/>
    </row>
    <row r="212" spans="1:24" s="418" customFormat="1" x14ac:dyDescent="0.25">
      <c r="A212" s="409"/>
      <c r="B212" s="384"/>
      <c r="C212" s="407"/>
      <c r="D212" s="407"/>
      <c r="E212" s="407"/>
      <c r="F212" s="388"/>
      <c r="G212" s="407"/>
      <c r="H212" s="6"/>
      <c r="I212" s="6"/>
      <c r="J212" s="6"/>
      <c r="K212" s="6"/>
      <c r="L212" s="6"/>
      <c r="M212" s="407"/>
      <c r="N212" s="6"/>
      <c r="O212" s="407"/>
      <c r="P212" s="407"/>
      <c r="Q212" s="407"/>
      <c r="R212" s="407"/>
      <c r="S212" s="375"/>
      <c r="T212" s="375"/>
      <c r="U212" s="375"/>
      <c r="V212" s="375"/>
      <c r="W212" s="375"/>
      <c r="X212" s="407"/>
    </row>
    <row r="213" spans="1:24" s="418" customFormat="1" x14ac:dyDescent="0.25">
      <c r="A213" s="414"/>
      <c r="B213" s="390"/>
      <c r="C213" s="407"/>
      <c r="D213" s="407"/>
      <c r="E213" s="407"/>
      <c r="F213" s="380"/>
      <c r="G213" s="385"/>
      <c r="H213" s="6"/>
      <c r="I213" s="6"/>
      <c r="J213" s="156"/>
      <c r="K213" s="6"/>
      <c r="L213" s="6"/>
      <c r="M213" s="407"/>
      <c r="N213" s="6"/>
      <c r="O213" s="407"/>
      <c r="P213" s="407"/>
      <c r="Q213" s="407"/>
      <c r="R213" s="407"/>
      <c r="S213" s="534"/>
      <c r="T213" s="534"/>
      <c r="U213" s="534"/>
      <c r="V213" s="375"/>
      <c r="W213" s="375"/>
      <c r="X213" s="407"/>
    </row>
    <row r="214" spans="1:24" s="418" customFormat="1" x14ac:dyDescent="0.25">
      <c r="A214" s="409"/>
      <c r="B214" s="396"/>
      <c r="C214" s="407"/>
      <c r="D214" s="407"/>
      <c r="E214" s="407"/>
      <c r="F214" s="397"/>
      <c r="G214" s="407"/>
      <c r="H214" s="6"/>
      <c r="I214" s="6"/>
      <c r="J214" s="6"/>
      <c r="K214" s="6"/>
      <c r="L214" s="6"/>
      <c r="M214" s="407"/>
      <c r="N214" s="156"/>
      <c r="O214" s="416"/>
      <c r="P214" s="419"/>
      <c r="Q214" s="419"/>
      <c r="R214" s="419"/>
      <c r="S214" s="534"/>
      <c r="T214" s="534"/>
      <c r="U214" s="534"/>
      <c r="V214" s="375"/>
      <c r="W214" s="375"/>
      <c r="X214" s="407"/>
    </row>
    <row r="215" spans="1:24" s="418" customFormat="1" x14ac:dyDescent="0.25">
      <c r="A215" s="409"/>
      <c r="B215" s="394"/>
      <c r="C215" s="407"/>
      <c r="D215" s="407"/>
      <c r="E215" s="407"/>
      <c r="F215" s="395"/>
      <c r="G215" s="407"/>
      <c r="H215" s="6"/>
      <c r="I215" s="6"/>
      <c r="J215" s="6"/>
      <c r="K215" s="6"/>
      <c r="L215" s="6"/>
      <c r="M215" s="407"/>
      <c r="N215" s="156"/>
      <c r="O215" s="416"/>
      <c r="P215" s="407"/>
      <c r="Q215" s="407"/>
      <c r="R215" s="407"/>
      <c r="S215" s="534"/>
      <c r="T215" s="534"/>
      <c r="U215" s="534"/>
      <c r="V215" s="375"/>
      <c r="W215" s="375"/>
      <c r="X215" s="407"/>
    </row>
    <row r="216" spans="1:24" s="418" customFormat="1" x14ac:dyDescent="0.25">
      <c r="A216" s="409"/>
      <c r="B216" s="384"/>
      <c r="C216" s="407"/>
      <c r="D216" s="407"/>
      <c r="E216" s="407"/>
      <c r="F216" s="388"/>
      <c r="G216" s="407"/>
      <c r="H216" s="6"/>
      <c r="I216" s="6"/>
      <c r="J216" s="6"/>
      <c r="K216" s="6"/>
      <c r="L216" s="6"/>
      <c r="M216" s="407"/>
      <c r="N216" s="6"/>
      <c r="O216" s="407"/>
      <c r="P216" s="407"/>
      <c r="Q216" s="407"/>
      <c r="R216" s="407"/>
      <c r="S216" s="375"/>
      <c r="T216" s="375"/>
      <c r="U216" s="375"/>
      <c r="V216" s="375"/>
      <c r="W216" s="375"/>
      <c r="X216" s="407"/>
    </row>
    <row r="217" spans="1:24" s="418" customFormat="1" ht="14.25" customHeight="1" x14ac:dyDescent="0.25">
      <c r="A217" s="414"/>
      <c r="B217" s="390"/>
      <c r="C217" s="407"/>
      <c r="D217" s="407"/>
      <c r="E217" s="407"/>
      <c r="F217" s="380"/>
      <c r="G217" s="385"/>
      <c r="H217" s="6"/>
      <c r="I217" s="6"/>
      <c r="J217" s="156"/>
      <c r="K217" s="6"/>
      <c r="L217" s="6"/>
      <c r="M217" s="407"/>
      <c r="N217" s="6"/>
      <c r="O217" s="407"/>
      <c r="P217" s="407"/>
      <c r="Q217" s="407"/>
      <c r="R217" s="407"/>
      <c r="S217" s="534"/>
      <c r="T217" s="534"/>
      <c r="U217" s="534"/>
      <c r="V217" s="375"/>
      <c r="W217" s="375"/>
      <c r="X217" s="407"/>
    </row>
    <row r="218" spans="1:24" s="418" customFormat="1" x14ac:dyDescent="0.25">
      <c r="A218" s="409"/>
      <c r="B218" s="396"/>
      <c r="C218" s="407"/>
      <c r="D218" s="407"/>
      <c r="E218" s="407"/>
      <c r="F218" s="397"/>
      <c r="G218" s="407"/>
      <c r="H218" s="6"/>
      <c r="I218" s="6"/>
      <c r="J218" s="6"/>
      <c r="K218" s="6"/>
      <c r="L218" s="6"/>
      <c r="M218" s="407"/>
      <c r="N218" s="156"/>
      <c r="O218" s="416"/>
      <c r="P218" s="419"/>
      <c r="Q218" s="419"/>
      <c r="R218" s="419"/>
      <c r="S218" s="534"/>
      <c r="T218" s="534"/>
      <c r="U218" s="534"/>
      <c r="V218" s="375"/>
      <c r="W218" s="375"/>
      <c r="X218" s="407"/>
    </row>
    <row r="219" spans="1:24" s="418" customFormat="1" x14ac:dyDescent="0.25">
      <c r="A219" s="409"/>
      <c r="B219" s="394"/>
      <c r="C219" s="407"/>
      <c r="D219" s="407"/>
      <c r="E219" s="407"/>
      <c r="F219" s="395"/>
      <c r="G219" s="407"/>
      <c r="H219" s="6"/>
      <c r="I219" s="6"/>
      <c r="J219" s="6"/>
      <c r="K219" s="6"/>
      <c r="L219" s="6"/>
      <c r="M219" s="407"/>
      <c r="N219" s="156"/>
      <c r="O219" s="416"/>
      <c r="P219" s="407"/>
      <c r="Q219" s="407"/>
      <c r="R219" s="407"/>
      <c r="S219" s="534"/>
      <c r="T219" s="534"/>
      <c r="U219" s="534"/>
      <c r="V219" s="375"/>
      <c r="W219" s="375"/>
      <c r="X219" s="407"/>
    </row>
    <row r="220" spans="1:24" s="418" customFormat="1" x14ac:dyDescent="0.25">
      <c r="A220" s="533"/>
      <c r="B220" s="533"/>
      <c r="C220" s="533"/>
      <c r="D220" s="533"/>
      <c r="E220" s="533"/>
      <c r="F220" s="533"/>
      <c r="G220" s="533"/>
      <c r="H220" s="533"/>
      <c r="I220" s="533"/>
      <c r="J220" s="533"/>
      <c r="K220" s="533"/>
      <c r="L220" s="533"/>
      <c r="M220" s="533"/>
      <c r="N220" s="533"/>
      <c r="O220" s="533"/>
      <c r="P220" s="533"/>
      <c r="Q220" s="533"/>
      <c r="R220" s="533"/>
      <c r="S220" s="533"/>
      <c r="T220" s="533"/>
      <c r="U220" s="533"/>
      <c r="V220" s="533"/>
      <c r="W220" s="533"/>
      <c r="X220" s="533"/>
    </row>
    <row r="221" spans="1:24" s="418" customFormat="1" x14ac:dyDescent="0.25">
      <c r="A221" s="399"/>
      <c r="B221" s="390"/>
      <c r="C221" s="407"/>
      <c r="D221" s="407"/>
      <c r="E221" s="407"/>
      <c r="F221" s="380"/>
      <c r="G221" s="385"/>
      <c r="H221" s="6"/>
      <c r="I221" s="6"/>
      <c r="J221" s="156"/>
      <c r="K221" s="6"/>
      <c r="L221" s="6"/>
      <c r="M221" s="407"/>
      <c r="N221" s="6"/>
      <c r="O221" s="407"/>
      <c r="P221" s="407"/>
      <c r="Q221" s="407"/>
      <c r="R221" s="407"/>
      <c r="S221" s="534"/>
      <c r="T221" s="534"/>
      <c r="U221" s="534"/>
      <c r="V221" s="375"/>
      <c r="W221" s="375"/>
      <c r="X221" s="407"/>
    </row>
    <row r="222" spans="1:24" s="418" customFormat="1" x14ac:dyDescent="0.25">
      <c r="A222" s="393"/>
      <c r="B222" s="396"/>
      <c r="C222" s="407"/>
      <c r="D222" s="407"/>
      <c r="E222" s="407"/>
      <c r="F222" s="397"/>
      <c r="G222" s="407"/>
      <c r="H222" s="6"/>
      <c r="I222" s="6"/>
      <c r="J222" s="6"/>
      <c r="K222" s="6"/>
      <c r="L222" s="6"/>
      <c r="M222" s="407"/>
      <c r="N222" s="156"/>
      <c r="O222" s="416"/>
      <c r="P222" s="419"/>
      <c r="Q222" s="419"/>
      <c r="R222" s="419"/>
      <c r="S222" s="534"/>
      <c r="T222" s="534"/>
      <c r="U222" s="534"/>
      <c r="V222" s="375"/>
      <c r="W222" s="375"/>
      <c r="X222" s="407"/>
    </row>
    <row r="223" spans="1:24" s="418" customFormat="1" x14ac:dyDescent="0.25">
      <c r="A223" s="393"/>
      <c r="B223" s="396"/>
      <c r="C223" s="407"/>
      <c r="D223" s="407"/>
      <c r="E223" s="407"/>
      <c r="F223" s="397"/>
      <c r="G223" s="407"/>
      <c r="H223" s="6"/>
      <c r="I223" s="6"/>
      <c r="J223" s="6"/>
      <c r="K223" s="6"/>
      <c r="L223" s="6"/>
      <c r="M223" s="407"/>
      <c r="N223" s="156"/>
      <c r="O223" s="416"/>
      <c r="P223" s="407"/>
      <c r="Q223" s="407"/>
      <c r="R223" s="407"/>
      <c r="S223" s="534"/>
      <c r="T223" s="534"/>
      <c r="U223" s="534"/>
      <c r="V223" s="375"/>
      <c r="W223" s="375"/>
      <c r="X223" s="407"/>
    </row>
    <row r="224" spans="1:24" s="418" customFormat="1" x14ac:dyDescent="0.25">
      <c r="A224" s="409"/>
      <c r="B224" s="384"/>
      <c r="C224" s="407"/>
      <c r="D224" s="407"/>
      <c r="E224" s="407"/>
      <c r="F224" s="388"/>
      <c r="G224" s="407"/>
      <c r="H224" s="6"/>
      <c r="I224" s="6"/>
      <c r="J224" s="6"/>
      <c r="K224" s="6"/>
      <c r="L224" s="6"/>
      <c r="M224" s="407"/>
      <c r="N224" s="6"/>
      <c r="O224" s="407"/>
      <c r="P224" s="407"/>
      <c r="Q224" s="407"/>
      <c r="R224" s="407"/>
      <c r="S224" s="375"/>
      <c r="T224" s="375"/>
      <c r="U224" s="375"/>
      <c r="V224" s="375"/>
      <c r="W224" s="375"/>
      <c r="X224" s="407"/>
    </row>
    <row r="225" spans="1:24" s="418" customFormat="1" ht="14.25" customHeight="1" x14ac:dyDescent="0.25">
      <c r="A225" s="392"/>
      <c r="B225" s="390"/>
      <c r="C225" s="407"/>
      <c r="D225" s="407"/>
      <c r="E225" s="407"/>
      <c r="F225" s="380"/>
      <c r="G225" s="385"/>
      <c r="H225" s="6"/>
      <c r="I225" s="6"/>
      <c r="J225" s="156"/>
      <c r="K225" s="6"/>
      <c r="L225" s="6"/>
      <c r="M225" s="407"/>
      <c r="N225" s="6"/>
      <c r="O225" s="407"/>
      <c r="P225" s="407"/>
      <c r="Q225" s="407"/>
      <c r="R225" s="407"/>
      <c r="S225" s="534"/>
      <c r="T225" s="534"/>
      <c r="U225" s="534"/>
      <c r="V225" s="375"/>
      <c r="W225" s="375"/>
      <c r="X225" s="407"/>
    </row>
    <row r="226" spans="1:24" s="418" customFormat="1" x14ac:dyDescent="0.25">
      <c r="A226" s="393"/>
      <c r="B226" s="396"/>
      <c r="C226" s="407"/>
      <c r="D226" s="407"/>
      <c r="E226" s="407"/>
      <c r="F226" s="397"/>
      <c r="G226" s="407"/>
      <c r="H226" s="6"/>
      <c r="I226" s="6"/>
      <c r="J226" s="6"/>
      <c r="K226" s="6"/>
      <c r="L226" s="6"/>
      <c r="M226" s="407"/>
      <c r="N226" s="156"/>
      <c r="O226" s="416"/>
      <c r="P226" s="419"/>
      <c r="Q226" s="419"/>
      <c r="R226" s="419"/>
      <c r="S226" s="534"/>
      <c r="T226" s="534"/>
      <c r="U226" s="534"/>
      <c r="V226" s="375"/>
      <c r="W226" s="375"/>
      <c r="X226" s="407"/>
    </row>
    <row r="227" spans="1:24" s="418" customFormat="1" x14ac:dyDescent="0.25">
      <c r="A227" s="393"/>
      <c r="B227" s="396"/>
      <c r="C227" s="407"/>
      <c r="D227" s="407"/>
      <c r="E227" s="407"/>
      <c r="F227" s="397"/>
      <c r="G227" s="407"/>
      <c r="H227" s="6"/>
      <c r="I227" s="6"/>
      <c r="J227" s="6"/>
      <c r="K227" s="6"/>
      <c r="L227" s="6"/>
      <c r="M227" s="407"/>
      <c r="N227" s="156"/>
      <c r="O227" s="416"/>
      <c r="P227" s="407"/>
      <c r="Q227" s="407"/>
      <c r="R227" s="407"/>
      <c r="S227" s="534"/>
      <c r="T227" s="534"/>
      <c r="U227" s="534"/>
      <c r="V227" s="375"/>
      <c r="W227" s="375"/>
      <c r="X227" s="407"/>
    </row>
    <row r="228" spans="1:24" s="418" customFormat="1" x14ac:dyDescent="0.25">
      <c r="A228" s="533"/>
      <c r="B228" s="533"/>
      <c r="C228" s="533"/>
      <c r="D228" s="533"/>
      <c r="E228" s="533"/>
      <c r="F228" s="533"/>
      <c r="G228" s="533"/>
      <c r="H228" s="533"/>
      <c r="I228" s="533"/>
      <c r="J228" s="533"/>
      <c r="K228" s="533"/>
      <c r="L228" s="533"/>
      <c r="M228" s="533"/>
      <c r="N228" s="533"/>
      <c r="O228" s="533"/>
      <c r="P228" s="533"/>
      <c r="Q228" s="533"/>
      <c r="R228" s="533"/>
      <c r="S228" s="533"/>
      <c r="T228" s="533"/>
      <c r="U228" s="533"/>
      <c r="V228" s="533"/>
      <c r="W228" s="533"/>
      <c r="X228" s="533"/>
    </row>
    <row r="229" spans="1:24" s="418" customFormat="1" ht="14.25" customHeight="1" x14ac:dyDescent="0.25">
      <c r="A229" s="399"/>
      <c r="B229" s="390"/>
      <c r="C229" s="407"/>
      <c r="D229" s="407"/>
      <c r="E229" s="407"/>
      <c r="F229" s="380"/>
      <c r="G229" s="385"/>
      <c r="H229" s="6"/>
      <c r="I229" s="6"/>
      <c r="J229" s="156"/>
      <c r="K229" s="6"/>
      <c r="L229" s="6"/>
      <c r="M229" s="407"/>
      <c r="N229" s="6"/>
      <c r="O229" s="407"/>
      <c r="P229" s="407"/>
      <c r="Q229" s="407"/>
      <c r="R229" s="407"/>
      <c r="S229" s="534"/>
      <c r="T229" s="534"/>
      <c r="U229" s="534"/>
      <c r="V229" s="375"/>
      <c r="W229" s="375"/>
      <c r="X229" s="407"/>
    </row>
    <row r="230" spans="1:24" s="418" customFormat="1" x14ac:dyDescent="0.25">
      <c r="A230" s="393"/>
      <c r="B230" s="396"/>
      <c r="C230" s="407"/>
      <c r="D230" s="407"/>
      <c r="E230" s="407"/>
      <c r="F230" s="397"/>
      <c r="G230" s="407"/>
      <c r="H230" s="6"/>
      <c r="I230" s="6"/>
      <c r="J230" s="6"/>
      <c r="K230" s="6"/>
      <c r="L230" s="6"/>
      <c r="M230" s="407"/>
      <c r="N230" s="156"/>
      <c r="O230" s="416"/>
      <c r="P230" s="419"/>
      <c r="Q230" s="419"/>
      <c r="R230" s="419"/>
      <c r="S230" s="534"/>
      <c r="T230" s="534"/>
      <c r="U230" s="534"/>
      <c r="V230" s="375"/>
      <c r="W230" s="375"/>
      <c r="X230" s="407"/>
    </row>
    <row r="231" spans="1:24" s="418" customFormat="1" x14ac:dyDescent="0.25">
      <c r="A231" s="393"/>
      <c r="B231" s="396"/>
      <c r="C231" s="407"/>
      <c r="D231" s="407"/>
      <c r="E231" s="407"/>
      <c r="F231" s="397"/>
      <c r="G231" s="407"/>
      <c r="H231" s="6"/>
      <c r="I231" s="6"/>
      <c r="J231" s="6"/>
      <c r="K231" s="6"/>
      <c r="L231" s="6"/>
      <c r="M231" s="407"/>
      <c r="N231" s="156"/>
      <c r="O231" s="416"/>
      <c r="P231" s="407"/>
      <c r="Q231" s="407"/>
      <c r="R231" s="407"/>
      <c r="S231" s="534"/>
      <c r="T231" s="534"/>
      <c r="U231" s="534"/>
      <c r="V231" s="375"/>
      <c r="W231" s="375"/>
      <c r="X231" s="407"/>
    </row>
    <row r="232" spans="1:24" s="418" customFormat="1" x14ac:dyDescent="0.25">
      <c r="A232" s="409"/>
      <c r="B232" s="384"/>
      <c r="C232" s="407"/>
      <c r="D232" s="407"/>
      <c r="E232" s="407"/>
      <c r="F232" s="388"/>
      <c r="G232" s="407"/>
      <c r="H232" s="6"/>
      <c r="I232" s="6"/>
      <c r="J232" s="6"/>
      <c r="K232" s="6"/>
      <c r="L232" s="6"/>
      <c r="M232" s="407"/>
      <c r="N232" s="6"/>
      <c r="O232" s="407"/>
      <c r="P232" s="407"/>
      <c r="Q232" s="407"/>
      <c r="R232" s="407"/>
      <c r="S232" s="375"/>
      <c r="T232" s="375"/>
      <c r="U232" s="375"/>
      <c r="V232" s="375"/>
      <c r="W232" s="375"/>
      <c r="X232" s="407"/>
    </row>
    <row r="233" spans="1:24" s="418" customFormat="1" ht="14.25" customHeight="1" x14ac:dyDescent="0.25">
      <c r="A233" s="399"/>
      <c r="B233" s="390"/>
      <c r="C233" s="407"/>
      <c r="D233" s="407"/>
      <c r="E233" s="407"/>
      <c r="F233" s="380"/>
      <c r="G233" s="385"/>
      <c r="H233" s="6"/>
      <c r="I233" s="6"/>
      <c r="J233" s="156"/>
      <c r="K233" s="6"/>
      <c r="L233" s="6"/>
      <c r="M233" s="407"/>
      <c r="N233" s="6"/>
      <c r="O233" s="407"/>
      <c r="P233" s="407"/>
      <c r="Q233" s="407"/>
      <c r="R233" s="407"/>
      <c r="S233" s="534"/>
      <c r="T233" s="534"/>
      <c r="U233" s="534"/>
      <c r="V233" s="375"/>
      <c r="W233" s="375"/>
      <c r="X233" s="407"/>
    </row>
    <row r="234" spans="1:24" s="418" customFormat="1" x14ac:dyDescent="0.25">
      <c r="A234" s="393"/>
      <c r="B234" s="396"/>
      <c r="C234" s="407"/>
      <c r="D234" s="407"/>
      <c r="E234" s="407"/>
      <c r="F234" s="397"/>
      <c r="G234" s="407"/>
      <c r="H234" s="6"/>
      <c r="I234" s="6"/>
      <c r="J234" s="6"/>
      <c r="K234" s="6"/>
      <c r="L234" s="6"/>
      <c r="M234" s="407"/>
      <c r="N234" s="156"/>
      <c r="O234" s="416"/>
      <c r="P234" s="419"/>
      <c r="Q234" s="419"/>
      <c r="R234" s="419"/>
      <c r="S234" s="534"/>
      <c r="T234" s="534"/>
      <c r="U234" s="534"/>
      <c r="V234" s="375"/>
      <c r="W234" s="375"/>
      <c r="X234" s="407"/>
    </row>
    <row r="235" spans="1:24" s="418" customFormat="1" x14ac:dyDescent="0.25">
      <c r="A235" s="393"/>
      <c r="B235" s="396"/>
      <c r="C235" s="407"/>
      <c r="D235" s="407"/>
      <c r="E235" s="407"/>
      <c r="F235" s="397"/>
      <c r="G235" s="407"/>
      <c r="H235" s="6"/>
      <c r="I235" s="6"/>
      <c r="J235" s="6"/>
      <c r="K235" s="6"/>
      <c r="L235" s="6"/>
      <c r="M235" s="407"/>
      <c r="N235" s="156"/>
      <c r="O235" s="416"/>
      <c r="P235" s="407"/>
      <c r="Q235" s="407"/>
      <c r="R235" s="407"/>
      <c r="S235" s="534"/>
      <c r="T235" s="534"/>
      <c r="U235" s="534"/>
      <c r="V235" s="375"/>
      <c r="W235" s="375"/>
      <c r="X235" s="407"/>
    </row>
    <row r="236" spans="1:24" s="418" customFormat="1" x14ac:dyDescent="0.25">
      <c r="A236" s="409"/>
      <c r="B236" s="384"/>
      <c r="C236" s="407"/>
      <c r="D236" s="407"/>
      <c r="E236" s="407"/>
      <c r="F236" s="388"/>
      <c r="G236" s="407"/>
      <c r="H236" s="6"/>
      <c r="I236" s="6"/>
      <c r="J236" s="6"/>
      <c r="K236" s="6"/>
      <c r="L236" s="6"/>
      <c r="M236" s="407"/>
      <c r="N236" s="6"/>
      <c r="O236" s="407"/>
      <c r="P236" s="407"/>
      <c r="Q236" s="407"/>
      <c r="R236" s="407"/>
      <c r="S236" s="375"/>
      <c r="T236" s="375"/>
      <c r="U236" s="375"/>
      <c r="V236" s="375"/>
      <c r="W236" s="375"/>
      <c r="X236" s="407"/>
    </row>
    <row r="237" spans="1:24" s="418" customFormat="1" ht="14.25" customHeight="1" x14ac:dyDescent="0.25">
      <c r="A237" s="399"/>
      <c r="B237" s="390"/>
      <c r="C237" s="407"/>
      <c r="D237" s="407"/>
      <c r="E237" s="407"/>
      <c r="F237" s="380"/>
      <c r="G237" s="385"/>
      <c r="H237" s="6"/>
      <c r="I237" s="6"/>
      <c r="J237" s="156"/>
      <c r="K237" s="6"/>
      <c r="L237" s="6"/>
      <c r="M237" s="407"/>
      <c r="N237" s="6"/>
      <c r="O237" s="407"/>
      <c r="P237" s="407"/>
      <c r="Q237" s="407"/>
      <c r="R237" s="407"/>
      <c r="S237" s="534"/>
      <c r="T237" s="534"/>
      <c r="U237" s="534"/>
      <c r="V237" s="375"/>
      <c r="W237" s="375"/>
      <c r="X237" s="407"/>
    </row>
    <row r="238" spans="1:24" s="418" customFormat="1" x14ac:dyDescent="0.25">
      <c r="A238" s="393"/>
      <c r="B238" s="396"/>
      <c r="C238" s="407"/>
      <c r="D238" s="407"/>
      <c r="E238" s="407"/>
      <c r="F238" s="397"/>
      <c r="G238" s="407"/>
      <c r="H238" s="6"/>
      <c r="I238" s="6"/>
      <c r="J238" s="6"/>
      <c r="K238" s="6"/>
      <c r="L238" s="6"/>
      <c r="M238" s="407"/>
      <c r="N238" s="156"/>
      <c r="O238" s="416"/>
      <c r="P238" s="419"/>
      <c r="Q238" s="419"/>
      <c r="R238" s="419"/>
      <c r="S238" s="534"/>
      <c r="T238" s="534"/>
      <c r="U238" s="534"/>
      <c r="V238" s="375"/>
      <c r="W238" s="375"/>
      <c r="X238" s="407"/>
    </row>
    <row r="239" spans="1:24" s="418" customFormat="1" x14ac:dyDescent="0.25">
      <c r="A239" s="393"/>
      <c r="B239" s="396"/>
      <c r="C239" s="407"/>
      <c r="D239" s="407"/>
      <c r="E239" s="407"/>
      <c r="F239" s="397"/>
      <c r="G239" s="407"/>
      <c r="H239" s="6"/>
      <c r="I239" s="6"/>
      <c r="J239" s="6"/>
      <c r="K239" s="6"/>
      <c r="L239" s="6"/>
      <c r="M239" s="407"/>
      <c r="N239" s="156"/>
      <c r="O239" s="416"/>
      <c r="P239" s="407"/>
      <c r="Q239" s="407"/>
      <c r="R239" s="407"/>
      <c r="S239" s="534"/>
      <c r="T239" s="534"/>
      <c r="U239" s="534"/>
      <c r="V239" s="375"/>
      <c r="W239" s="375"/>
      <c r="X239" s="407"/>
    </row>
    <row r="240" spans="1:24" s="418" customFormat="1" x14ac:dyDescent="0.25">
      <c r="A240" s="533"/>
      <c r="B240" s="533"/>
      <c r="C240" s="533"/>
      <c r="D240" s="533"/>
      <c r="E240" s="533"/>
      <c r="F240" s="533"/>
      <c r="G240" s="533"/>
      <c r="H240" s="533"/>
      <c r="I240" s="533"/>
      <c r="J240" s="533"/>
      <c r="K240" s="533"/>
      <c r="L240" s="533"/>
      <c r="M240" s="533"/>
      <c r="N240" s="533"/>
      <c r="O240" s="533"/>
      <c r="P240" s="533"/>
      <c r="Q240" s="533"/>
      <c r="R240" s="533"/>
      <c r="S240" s="533"/>
      <c r="T240" s="533"/>
      <c r="U240" s="533"/>
      <c r="V240" s="533"/>
      <c r="W240" s="533"/>
      <c r="X240" s="533"/>
    </row>
    <row r="241" spans="1:24" s="418" customFormat="1" ht="25.5" customHeight="1" x14ac:dyDescent="0.25">
      <c r="A241" s="415"/>
      <c r="B241" s="390"/>
      <c r="C241" s="407"/>
      <c r="D241" s="407"/>
      <c r="E241" s="407"/>
      <c r="F241" s="380"/>
      <c r="G241" s="385"/>
      <c r="H241" s="6"/>
      <c r="I241" s="6"/>
      <c r="J241" s="156"/>
      <c r="K241" s="6"/>
      <c r="L241" s="6"/>
      <c r="M241" s="407"/>
      <c r="N241" s="6"/>
      <c r="O241" s="407"/>
      <c r="P241" s="407"/>
      <c r="Q241" s="407"/>
      <c r="R241" s="407"/>
      <c r="S241" s="534"/>
      <c r="T241" s="534"/>
      <c r="U241" s="534"/>
      <c r="V241" s="375"/>
      <c r="W241" s="375"/>
      <c r="X241" s="407"/>
    </row>
    <row r="242" spans="1:24" s="418" customFormat="1" x14ac:dyDescent="0.25">
      <c r="A242" s="393"/>
      <c r="B242" s="396"/>
      <c r="C242" s="407"/>
      <c r="D242" s="407"/>
      <c r="E242" s="407"/>
      <c r="F242" s="397"/>
      <c r="G242" s="407"/>
      <c r="H242" s="6"/>
      <c r="I242" s="6"/>
      <c r="J242" s="6"/>
      <c r="K242" s="6"/>
      <c r="L242" s="6"/>
      <c r="M242" s="407"/>
      <c r="N242" s="156"/>
      <c r="O242" s="416"/>
      <c r="P242" s="419"/>
      <c r="Q242" s="419"/>
      <c r="R242" s="419"/>
      <c r="S242" s="534"/>
      <c r="T242" s="534"/>
      <c r="U242" s="534"/>
      <c r="V242" s="375"/>
      <c r="W242" s="375"/>
      <c r="X242" s="407"/>
    </row>
    <row r="243" spans="1:24" s="418" customFormat="1" x14ac:dyDescent="0.25">
      <c r="A243" s="393"/>
      <c r="B243" s="396"/>
      <c r="C243" s="407"/>
      <c r="D243" s="407"/>
      <c r="E243" s="407"/>
      <c r="F243" s="397"/>
      <c r="G243" s="407"/>
      <c r="H243" s="6"/>
      <c r="I243" s="6"/>
      <c r="J243" s="6"/>
      <c r="K243" s="6"/>
      <c r="L243" s="6"/>
      <c r="M243" s="407"/>
      <c r="N243" s="156"/>
      <c r="O243" s="416"/>
      <c r="P243" s="407"/>
      <c r="Q243" s="407"/>
      <c r="R243" s="407"/>
      <c r="S243" s="534"/>
      <c r="T243" s="534"/>
      <c r="U243" s="534"/>
      <c r="V243" s="375"/>
      <c r="W243" s="375"/>
      <c r="X243" s="407"/>
    </row>
    <row r="244" spans="1:24" s="418" customFormat="1" x14ac:dyDescent="0.25">
      <c r="A244" s="409"/>
      <c r="B244" s="384"/>
      <c r="C244" s="407"/>
      <c r="D244" s="407"/>
      <c r="E244" s="407"/>
      <c r="F244" s="388"/>
      <c r="G244" s="407"/>
      <c r="H244" s="6"/>
      <c r="I244" s="6"/>
      <c r="J244" s="6"/>
      <c r="K244" s="6"/>
      <c r="L244" s="6"/>
      <c r="M244" s="407"/>
      <c r="N244" s="6"/>
      <c r="O244" s="407"/>
      <c r="P244" s="407"/>
      <c r="Q244" s="407"/>
      <c r="R244" s="407"/>
      <c r="S244" s="375"/>
      <c r="T244" s="375"/>
      <c r="U244" s="375"/>
      <c r="V244" s="375"/>
      <c r="W244" s="375"/>
      <c r="X244" s="407"/>
    </row>
    <row r="245" spans="1:24" s="418" customFormat="1" ht="14.25" customHeight="1" x14ac:dyDescent="0.25">
      <c r="A245" s="392"/>
      <c r="B245" s="390"/>
      <c r="C245" s="407"/>
      <c r="D245" s="407"/>
      <c r="E245" s="407"/>
      <c r="F245" s="380"/>
      <c r="G245" s="385"/>
      <c r="H245" s="6"/>
      <c r="I245" s="6"/>
      <c r="J245" s="156"/>
      <c r="K245" s="6"/>
      <c r="L245" s="6"/>
      <c r="M245" s="407"/>
      <c r="N245" s="6"/>
      <c r="O245" s="407"/>
      <c r="P245" s="407"/>
      <c r="Q245" s="407"/>
      <c r="R245" s="407"/>
      <c r="S245" s="534"/>
      <c r="T245" s="534"/>
      <c r="U245" s="534"/>
      <c r="V245" s="375"/>
      <c r="W245" s="375"/>
      <c r="X245" s="407"/>
    </row>
    <row r="246" spans="1:24" s="418" customFormat="1" x14ac:dyDescent="0.25">
      <c r="A246" s="393"/>
      <c r="B246" s="396"/>
      <c r="C246" s="407"/>
      <c r="D246" s="407"/>
      <c r="E246" s="407"/>
      <c r="F246" s="397"/>
      <c r="G246" s="407"/>
      <c r="H246" s="6"/>
      <c r="I246" s="6"/>
      <c r="J246" s="6"/>
      <c r="K246" s="6"/>
      <c r="L246" s="6"/>
      <c r="M246" s="407"/>
      <c r="N246" s="156"/>
      <c r="O246" s="416"/>
      <c r="P246" s="419"/>
      <c r="Q246" s="419"/>
      <c r="R246" s="419"/>
      <c r="S246" s="534"/>
      <c r="T246" s="534"/>
      <c r="U246" s="534"/>
      <c r="V246" s="375"/>
      <c r="W246" s="375"/>
      <c r="X246" s="407"/>
    </row>
    <row r="247" spans="1:24" s="418" customFormat="1" x14ac:dyDescent="0.25">
      <c r="A247" s="393"/>
      <c r="B247" s="394"/>
      <c r="C247" s="407"/>
      <c r="D247" s="407"/>
      <c r="E247" s="407"/>
      <c r="F247" s="395"/>
      <c r="G247" s="407"/>
      <c r="H247" s="6"/>
      <c r="I247" s="6"/>
      <c r="J247" s="6"/>
      <c r="K247" s="6"/>
      <c r="L247" s="6"/>
      <c r="M247" s="407"/>
      <c r="N247" s="156"/>
      <c r="O247" s="416"/>
      <c r="P247" s="407"/>
      <c r="Q247" s="407"/>
      <c r="R247" s="407"/>
      <c r="S247" s="534"/>
      <c r="T247" s="534"/>
      <c r="U247" s="534"/>
      <c r="V247" s="375"/>
      <c r="W247" s="375"/>
      <c r="X247" s="407"/>
    </row>
    <row r="248" spans="1:24" s="418" customFormat="1" x14ac:dyDescent="0.25">
      <c r="A248" s="409"/>
      <c r="B248" s="384"/>
      <c r="C248" s="407"/>
      <c r="D248" s="407"/>
      <c r="E248" s="407"/>
      <c r="F248" s="388"/>
      <c r="G248" s="407"/>
      <c r="H248" s="6"/>
      <c r="I248" s="6"/>
      <c r="J248" s="6"/>
      <c r="K248" s="6"/>
      <c r="L248" s="6"/>
      <c r="M248" s="407"/>
      <c r="N248" s="6"/>
      <c r="O248" s="407"/>
      <c r="P248" s="407"/>
      <c r="Q248" s="407"/>
      <c r="R248" s="407"/>
      <c r="S248" s="375"/>
      <c r="T248" s="375"/>
      <c r="U248" s="375"/>
      <c r="V248" s="375"/>
      <c r="W248" s="375"/>
      <c r="X248" s="407"/>
    </row>
    <row r="249" spans="1:24" s="418" customFormat="1" ht="14.25" customHeight="1" x14ac:dyDescent="0.25">
      <c r="A249" s="392"/>
      <c r="B249" s="390"/>
      <c r="C249" s="407"/>
      <c r="D249" s="407"/>
      <c r="E249" s="407"/>
      <c r="F249" s="380"/>
      <c r="G249" s="385"/>
      <c r="H249" s="6"/>
      <c r="I249" s="6"/>
      <c r="J249" s="156"/>
      <c r="K249" s="6"/>
      <c r="L249" s="6"/>
      <c r="M249" s="407"/>
      <c r="N249" s="6"/>
      <c r="O249" s="407"/>
      <c r="P249" s="407"/>
      <c r="Q249" s="407"/>
      <c r="R249" s="407"/>
      <c r="S249" s="534"/>
      <c r="T249" s="534"/>
      <c r="U249" s="534"/>
      <c r="V249" s="375"/>
      <c r="W249" s="375"/>
      <c r="X249" s="407"/>
    </row>
    <row r="250" spans="1:24" s="418" customFormat="1" x14ac:dyDescent="0.25">
      <c r="A250" s="393"/>
      <c r="B250" s="394"/>
      <c r="C250" s="407"/>
      <c r="D250" s="407"/>
      <c r="E250" s="407"/>
      <c r="F250" s="395"/>
      <c r="G250" s="407"/>
      <c r="H250" s="6"/>
      <c r="I250" s="6"/>
      <c r="J250" s="6"/>
      <c r="K250" s="6"/>
      <c r="L250" s="6"/>
      <c r="M250" s="407"/>
      <c r="N250" s="156"/>
      <c r="O250" s="416"/>
      <c r="P250" s="419"/>
      <c r="Q250" s="419"/>
      <c r="R250" s="419"/>
      <c r="S250" s="534"/>
      <c r="T250" s="534"/>
      <c r="U250" s="534"/>
      <c r="V250" s="375"/>
      <c r="W250" s="375"/>
      <c r="X250" s="407"/>
    </row>
    <row r="251" spans="1:24" s="418" customFormat="1" x14ac:dyDescent="0.25">
      <c r="A251" s="393"/>
      <c r="B251" s="396"/>
      <c r="C251" s="407"/>
      <c r="D251" s="407"/>
      <c r="E251" s="407"/>
      <c r="F251" s="397"/>
      <c r="G251" s="407"/>
      <c r="H251" s="6"/>
      <c r="I251" s="6"/>
      <c r="J251" s="6"/>
      <c r="K251" s="6"/>
      <c r="L251" s="6"/>
      <c r="M251" s="407"/>
      <c r="N251" s="156"/>
      <c r="O251" s="416"/>
      <c r="P251" s="407"/>
      <c r="Q251" s="407"/>
      <c r="R251" s="407"/>
      <c r="S251" s="534"/>
      <c r="T251" s="534"/>
      <c r="U251" s="534"/>
      <c r="V251" s="375"/>
      <c r="W251" s="375"/>
      <c r="X251" s="407"/>
    </row>
    <row r="252" spans="1:24" s="418" customFormat="1" x14ac:dyDescent="0.25">
      <c r="A252" s="409"/>
      <c r="B252" s="384"/>
      <c r="C252" s="407"/>
      <c r="D252" s="407"/>
      <c r="E252" s="407"/>
      <c r="F252" s="388"/>
      <c r="G252" s="407"/>
      <c r="H252" s="6"/>
      <c r="I252" s="6"/>
      <c r="J252" s="6"/>
      <c r="K252" s="6"/>
      <c r="L252" s="6"/>
      <c r="M252" s="407"/>
      <c r="N252" s="6"/>
      <c r="O252" s="407"/>
      <c r="P252" s="407"/>
      <c r="Q252" s="407"/>
      <c r="R252" s="407"/>
      <c r="S252" s="375"/>
      <c r="T252" s="375"/>
      <c r="U252" s="375"/>
      <c r="V252" s="375"/>
      <c r="W252" s="375"/>
      <c r="X252" s="407"/>
    </row>
    <row r="253" spans="1:24" s="418" customFormat="1" ht="14.25" customHeight="1" x14ac:dyDescent="0.25">
      <c r="A253" s="399"/>
      <c r="B253" s="390"/>
      <c r="C253" s="407"/>
      <c r="D253" s="407"/>
      <c r="E253" s="407"/>
      <c r="F253" s="380"/>
      <c r="G253" s="385"/>
      <c r="H253" s="6"/>
      <c r="I253" s="6"/>
      <c r="J253" s="156"/>
      <c r="K253" s="6"/>
      <c r="L253" s="6"/>
      <c r="M253" s="407"/>
      <c r="N253" s="6"/>
      <c r="O253" s="407"/>
      <c r="P253" s="407"/>
      <c r="Q253" s="407"/>
      <c r="R253" s="407"/>
      <c r="S253" s="534"/>
      <c r="T253" s="534"/>
      <c r="U253" s="534"/>
      <c r="V253" s="375"/>
      <c r="W253" s="375"/>
      <c r="X253" s="407"/>
    </row>
    <row r="254" spans="1:24" s="418" customFormat="1" x14ac:dyDescent="0.25">
      <c r="A254" s="393"/>
      <c r="B254" s="396"/>
      <c r="C254" s="407"/>
      <c r="D254" s="407"/>
      <c r="E254" s="407"/>
      <c r="F254" s="397"/>
      <c r="G254" s="407"/>
      <c r="H254" s="6"/>
      <c r="I254" s="6"/>
      <c r="J254" s="6"/>
      <c r="K254" s="6"/>
      <c r="L254" s="6"/>
      <c r="M254" s="407"/>
      <c r="N254" s="156"/>
      <c r="O254" s="416"/>
      <c r="P254" s="419"/>
      <c r="Q254" s="419"/>
      <c r="R254" s="419"/>
      <c r="S254" s="534"/>
      <c r="T254" s="534"/>
      <c r="U254" s="534"/>
      <c r="V254" s="375"/>
      <c r="W254" s="375"/>
      <c r="X254" s="407"/>
    </row>
    <row r="255" spans="1:24" s="418" customFormat="1" x14ac:dyDescent="0.25">
      <c r="A255" s="393"/>
      <c r="B255" s="396"/>
      <c r="C255" s="407"/>
      <c r="D255" s="407"/>
      <c r="E255" s="407"/>
      <c r="F255" s="397"/>
      <c r="G255" s="407"/>
      <c r="H255" s="6"/>
      <c r="I255" s="6"/>
      <c r="J255" s="6"/>
      <c r="K255" s="6"/>
      <c r="L255" s="6"/>
      <c r="M255" s="407"/>
      <c r="N255" s="156"/>
      <c r="O255" s="416"/>
      <c r="P255" s="407"/>
      <c r="Q255" s="407"/>
      <c r="R255" s="407"/>
      <c r="S255" s="534"/>
      <c r="T255" s="534"/>
      <c r="U255" s="534"/>
      <c r="V255" s="375"/>
      <c r="W255" s="375"/>
      <c r="X255" s="407"/>
    </row>
    <row r="256" spans="1:24" s="418" customFormat="1" x14ac:dyDescent="0.25">
      <c r="A256" s="533"/>
      <c r="B256" s="533"/>
      <c r="C256" s="533"/>
      <c r="D256" s="533"/>
      <c r="E256" s="533"/>
      <c r="F256" s="533"/>
      <c r="G256" s="533"/>
      <c r="H256" s="533"/>
      <c r="I256" s="533"/>
      <c r="J256" s="533"/>
      <c r="K256" s="533"/>
      <c r="L256" s="533"/>
      <c r="M256" s="533"/>
      <c r="N256" s="533"/>
      <c r="O256" s="533"/>
      <c r="P256" s="533"/>
      <c r="Q256" s="533"/>
      <c r="R256" s="533"/>
      <c r="S256" s="533"/>
      <c r="T256" s="533"/>
      <c r="U256" s="533"/>
      <c r="V256" s="533"/>
      <c r="W256" s="533"/>
      <c r="X256" s="533"/>
    </row>
    <row r="257" spans="1:24" s="418" customFormat="1" ht="14.25" customHeight="1" x14ac:dyDescent="0.25">
      <c r="A257" s="399"/>
      <c r="B257" s="390"/>
      <c r="C257" s="407"/>
      <c r="D257" s="407"/>
      <c r="E257" s="407"/>
      <c r="F257" s="380"/>
      <c r="G257" s="385"/>
      <c r="H257" s="6"/>
      <c r="I257" s="6"/>
      <c r="J257" s="156"/>
      <c r="K257" s="6"/>
      <c r="L257" s="6"/>
      <c r="M257" s="407"/>
      <c r="N257" s="6"/>
      <c r="O257" s="407"/>
      <c r="P257" s="407"/>
      <c r="Q257" s="407"/>
      <c r="R257" s="407"/>
      <c r="S257" s="534"/>
      <c r="T257" s="534"/>
      <c r="U257" s="534"/>
      <c r="V257" s="375"/>
      <c r="W257" s="375"/>
      <c r="X257" s="407"/>
    </row>
    <row r="258" spans="1:24" s="418" customFormat="1" x14ac:dyDescent="0.25">
      <c r="A258" s="393"/>
      <c r="B258" s="396"/>
      <c r="C258" s="407"/>
      <c r="D258" s="407"/>
      <c r="E258" s="407"/>
      <c r="F258" s="397"/>
      <c r="G258" s="407"/>
      <c r="H258" s="6"/>
      <c r="I258" s="6"/>
      <c r="J258" s="6"/>
      <c r="K258" s="6"/>
      <c r="L258" s="6"/>
      <c r="M258" s="407"/>
      <c r="N258" s="156"/>
      <c r="O258" s="416"/>
      <c r="P258" s="419"/>
      <c r="Q258" s="419"/>
      <c r="R258" s="419"/>
      <c r="S258" s="534"/>
      <c r="T258" s="534"/>
      <c r="U258" s="534"/>
      <c r="V258" s="375"/>
      <c r="W258" s="375"/>
      <c r="X258" s="407"/>
    </row>
    <row r="259" spans="1:24" s="418" customFormat="1" x14ac:dyDescent="0.25">
      <c r="A259" s="393"/>
      <c r="B259" s="396"/>
      <c r="C259" s="407"/>
      <c r="D259" s="407"/>
      <c r="E259" s="407"/>
      <c r="F259" s="397"/>
      <c r="G259" s="407"/>
      <c r="H259" s="6"/>
      <c r="I259" s="6"/>
      <c r="J259" s="6"/>
      <c r="K259" s="6"/>
      <c r="L259" s="6"/>
      <c r="M259" s="407"/>
      <c r="N259" s="156"/>
      <c r="O259" s="416"/>
      <c r="P259" s="407"/>
      <c r="Q259" s="407"/>
      <c r="R259" s="407"/>
      <c r="S259" s="534"/>
      <c r="T259" s="534"/>
      <c r="U259" s="534"/>
      <c r="V259" s="375"/>
      <c r="W259" s="375"/>
      <c r="X259" s="407"/>
    </row>
    <row r="260" spans="1:24" s="418" customFormat="1" x14ac:dyDescent="0.25">
      <c r="A260" s="393"/>
      <c r="B260" s="384"/>
      <c r="C260" s="407"/>
      <c r="D260" s="407"/>
      <c r="E260" s="407"/>
      <c r="F260" s="388"/>
      <c r="G260" s="407"/>
      <c r="H260" s="6"/>
      <c r="I260" s="6"/>
      <c r="J260" s="6"/>
      <c r="K260" s="6"/>
      <c r="L260" s="6"/>
      <c r="M260" s="407"/>
      <c r="N260" s="6"/>
      <c r="O260" s="407"/>
      <c r="P260" s="407"/>
      <c r="Q260" s="407"/>
      <c r="R260" s="407"/>
      <c r="S260" s="375"/>
      <c r="T260" s="375"/>
      <c r="U260" s="375"/>
      <c r="V260" s="375"/>
      <c r="W260" s="375"/>
      <c r="X260" s="407"/>
    </row>
    <row r="261" spans="1:24" s="418" customFormat="1" ht="14.25" customHeight="1" x14ac:dyDescent="0.25">
      <c r="A261" s="399"/>
      <c r="B261" s="390"/>
      <c r="C261" s="407"/>
      <c r="D261" s="407"/>
      <c r="E261" s="407"/>
      <c r="F261" s="380"/>
      <c r="G261" s="385"/>
      <c r="H261" s="6"/>
      <c r="I261" s="6"/>
      <c r="J261" s="156"/>
      <c r="K261" s="6"/>
      <c r="L261" s="6"/>
      <c r="M261" s="407"/>
      <c r="N261" s="6"/>
      <c r="O261" s="416"/>
      <c r="P261" s="407"/>
      <c r="Q261" s="407"/>
      <c r="R261" s="407"/>
      <c r="S261" s="535"/>
      <c r="T261" s="535"/>
      <c r="U261" s="535"/>
      <c r="V261" s="375"/>
      <c r="W261" s="375"/>
      <c r="X261" s="407"/>
    </row>
    <row r="262" spans="1:24" s="418" customFormat="1" x14ac:dyDescent="0.25">
      <c r="A262" s="393"/>
      <c r="B262" s="396"/>
      <c r="C262" s="407"/>
      <c r="D262" s="407"/>
      <c r="E262" s="407"/>
      <c r="F262" s="397"/>
      <c r="G262" s="407"/>
      <c r="H262" s="6"/>
      <c r="I262" s="6"/>
      <c r="J262" s="6"/>
      <c r="K262" s="6"/>
      <c r="L262" s="6"/>
      <c r="M262" s="407"/>
      <c r="N262" s="156"/>
      <c r="O262" s="416"/>
      <c r="P262" s="419"/>
      <c r="Q262" s="419"/>
      <c r="R262" s="419"/>
      <c r="S262" s="535"/>
      <c r="T262" s="535"/>
      <c r="U262" s="535"/>
      <c r="V262" s="375"/>
      <c r="W262" s="375"/>
      <c r="X262" s="407"/>
    </row>
    <row r="263" spans="1:24" s="418" customFormat="1" x14ac:dyDescent="0.25">
      <c r="A263" s="533"/>
      <c r="B263" s="533"/>
      <c r="C263" s="533"/>
      <c r="D263" s="533"/>
      <c r="E263" s="533"/>
      <c r="F263" s="533"/>
      <c r="G263" s="533"/>
      <c r="H263" s="533"/>
      <c r="I263" s="533"/>
      <c r="J263" s="533"/>
      <c r="K263" s="533"/>
      <c r="L263" s="533"/>
      <c r="M263" s="533"/>
      <c r="N263" s="533"/>
      <c r="O263" s="533"/>
      <c r="P263" s="533"/>
      <c r="Q263" s="533"/>
      <c r="R263" s="533"/>
      <c r="S263" s="533"/>
      <c r="T263" s="533"/>
      <c r="U263" s="533"/>
      <c r="V263" s="533"/>
      <c r="W263" s="533"/>
      <c r="X263" s="533"/>
    </row>
    <row r="264" spans="1:24" s="418" customFormat="1" ht="14.25" customHeight="1" x14ac:dyDescent="0.25">
      <c r="A264" s="392"/>
      <c r="B264" s="390"/>
      <c r="C264" s="407"/>
      <c r="D264" s="407"/>
      <c r="E264" s="407"/>
      <c r="F264" s="380"/>
      <c r="G264" s="407"/>
      <c r="H264" s="6"/>
      <c r="I264" s="6"/>
      <c r="J264" s="156"/>
      <c r="K264" s="6"/>
      <c r="L264" s="6"/>
      <c r="M264" s="407"/>
      <c r="N264" s="6"/>
      <c r="O264" s="407"/>
      <c r="P264" s="407"/>
      <c r="Q264" s="407"/>
      <c r="R264" s="407"/>
      <c r="S264" s="535"/>
      <c r="T264" s="535"/>
      <c r="U264" s="535"/>
      <c r="V264" s="375"/>
      <c r="W264" s="375"/>
      <c r="X264" s="407"/>
    </row>
    <row r="265" spans="1:24" s="418" customFormat="1" x14ac:dyDescent="0.25">
      <c r="A265" s="393"/>
      <c r="B265" s="396"/>
      <c r="C265" s="407"/>
      <c r="D265" s="407"/>
      <c r="E265" s="407"/>
      <c r="F265" s="397"/>
      <c r="G265" s="407"/>
      <c r="H265" s="6"/>
      <c r="I265" s="6"/>
      <c r="J265" s="6"/>
      <c r="K265" s="6"/>
      <c r="L265" s="6"/>
      <c r="M265" s="407"/>
      <c r="N265" s="156"/>
      <c r="O265" s="416"/>
      <c r="P265" s="407"/>
      <c r="Q265" s="407"/>
      <c r="R265" s="407"/>
      <c r="S265" s="535"/>
      <c r="T265" s="535"/>
      <c r="U265" s="535"/>
      <c r="V265" s="375"/>
      <c r="W265" s="375"/>
      <c r="X265" s="407"/>
    </row>
    <row r="266" spans="1:24" s="418" customFormat="1" x14ac:dyDescent="0.25">
      <c r="A266" s="393"/>
      <c r="B266" s="384"/>
      <c r="C266" s="407"/>
      <c r="D266" s="407"/>
      <c r="E266" s="407"/>
      <c r="F266" s="388"/>
      <c r="G266" s="407"/>
      <c r="H266" s="6"/>
      <c r="I266" s="6"/>
      <c r="J266" s="6"/>
      <c r="K266" s="6"/>
      <c r="L266" s="6"/>
      <c r="M266" s="407"/>
      <c r="N266" s="6"/>
      <c r="O266" s="416"/>
      <c r="P266" s="407"/>
      <c r="Q266" s="407"/>
      <c r="R266" s="407"/>
      <c r="S266" s="375"/>
      <c r="T266" s="375"/>
      <c r="U266" s="375"/>
      <c r="V266" s="375"/>
      <c r="W266" s="375"/>
      <c r="X266" s="407"/>
    </row>
    <row r="267" spans="1:24" s="418" customFormat="1" ht="14.25" customHeight="1" x14ac:dyDescent="0.25">
      <c r="A267" s="392"/>
      <c r="B267" s="390"/>
      <c r="C267" s="407"/>
      <c r="D267" s="407"/>
      <c r="E267" s="407"/>
      <c r="F267" s="380"/>
      <c r="G267" s="385"/>
      <c r="H267" s="6"/>
      <c r="I267" s="6"/>
      <c r="J267" s="156"/>
      <c r="K267" s="6"/>
      <c r="L267" s="6"/>
      <c r="M267" s="407"/>
      <c r="N267" s="6"/>
      <c r="O267" s="407"/>
      <c r="P267" s="407"/>
      <c r="Q267" s="407"/>
      <c r="R267" s="407"/>
      <c r="S267" s="534"/>
      <c r="T267" s="534"/>
      <c r="U267" s="534"/>
      <c r="V267" s="375"/>
      <c r="W267" s="375"/>
      <c r="X267" s="407"/>
    </row>
    <row r="268" spans="1:24" s="418" customFormat="1" x14ac:dyDescent="0.25">
      <c r="A268" s="393"/>
      <c r="B268" s="396"/>
      <c r="C268" s="407"/>
      <c r="D268" s="407"/>
      <c r="E268" s="407"/>
      <c r="F268" s="397"/>
      <c r="G268" s="407"/>
      <c r="H268" s="6"/>
      <c r="I268" s="6"/>
      <c r="J268" s="6"/>
      <c r="K268" s="6"/>
      <c r="L268" s="6"/>
      <c r="M268" s="407"/>
      <c r="N268" s="156"/>
      <c r="O268" s="416"/>
      <c r="P268" s="419"/>
      <c r="Q268" s="419"/>
      <c r="R268" s="419"/>
      <c r="S268" s="534"/>
      <c r="T268" s="534"/>
      <c r="U268" s="534"/>
      <c r="V268" s="375"/>
      <c r="W268" s="375"/>
      <c r="X268" s="407"/>
    </row>
    <row r="269" spans="1:24" s="418" customFormat="1" x14ac:dyDescent="0.25">
      <c r="A269" s="393"/>
      <c r="B269" s="396"/>
      <c r="C269" s="407"/>
      <c r="D269" s="407"/>
      <c r="E269" s="407"/>
      <c r="F269" s="397"/>
      <c r="G269" s="407"/>
      <c r="H269" s="6"/>
      <c r="I269" s="6"/>
      <c r="J269" s="6"/>
      <c r="K269" s="6"/>
      <c r="L269" s="6"/>
      <c r="M269" s="407"/>
      <c r="N269" s="156"/>
      <c r="O269" s="416"/>
      <c r="P269" s="407"/>
      <c r="Q269" s="407"/>
      <c r="R269" s="407"/>
      <c r="S269" s="534"/>
      <c r="T269" s="534"/>
      <c r="U269" s="534"/>
      <c r="V269" s="375"/>
      <c r="W269" s="375"/>
      <c r="X269" s="407"/>
    </row>
    <row r="270" spans="1:24" s="418" customFormat="1" x14ac:dyDescent="0.25">
      <c r="A270" s="393"/>
      <c r="B270" s="384"/>
      <c r="C270" s="407"/>
      <c r="D270" s="407"/>
      <c r="E270" s="407"/>
      <c r="F270" s="388"/>
      <c r="G270" s="407"/>
      <c r="H270" s="6"/>
      <c r="I270" s="6"/>
      <c r="J270" s="6"/>
      <c r="K270" s="6"/>
      <c r="L270" s="6"/>
      <c r="M270" s="407"/>
      <c r="N270" s="6"/>
      <c r="O270" s="407"/>
      <c r="P270" s="407"/>
      <c r="Q270" s="407"/>
      <c r="R270" s="407"/>
      <c r="S270" s="375"/>
      <c r="T270" s="375"/>
      <c r="U270" s="375"/>
      <c r="V270" s="375"/>
      <c r="W270" s="375"/>
      <c r="X270" s="407"/>
    </row>
    <row r="271" spans="1:24" s="418" customFormat="1" ht="14.25" customHeight="1" x14ac:dyDescent="0.25">
      <c r="A271" s="392"/>
      <c r="B271" s="390"/>
      <c r="C271" s="407"/>
      <c r="D271" s="407"/>
      <c r="E271" s="407"/>
      <c r="F271" s="380"/>
      <c r="G271" s="407"/>
      <c r="H271" s="6"/>
      <c r="I271" s="6"/>
      <c r="J271" s="156"/>
      <c r="K271" s="6"/>
      <c r="L271" s="6"/>
      <c r="M271" s="407"/>
      <c r="N271" s="6"/>
      <c r="O271" s="407"/>
      <c r="P271" s="407"/>
      <c r="Q271" s="407"/>
      <c r="R271" s="407"/>
      <c r="S271" s="535"/>
      <c r="T271" s="535"/>
      <c r="U271" s="535"/>
      <c r="V271" s="375"/>
      <c r="W271" s="375"/>
      <c r="X271" s="407"/>
    </row>
    <row r="272" spans="1:24" s="418" customFormat="1" x14ac:dyDescent="0.25">
      <c r="A272" s="393"/>
      <c r="B272" s="396"/>
      <c r="C272" s="407"/>
      <c r="D272" s="407"/>
      <c r="E272" s="407"/>
      <c r="F272" s="397"/>
      <c r="G272" s="407"/>
      <c r="H272" s="6"/>
      <c r="I272" s="6"/>
      <c r="J272" s="6"/>
      <c r="K272" s="6"/>
      <c r="L272" s="6"/>
      <c r="M272" s="407"/>
      <c r="N272" s="156"/>
      <c r="O272" s="416"/>
      <c r="P272" s="419"/>
      <c r="Q272" s="419"/>
      <c r="R272" s="419"/>
      <c r="S272" s="535"/>
      <c r="T272" s="535"/>
      <c r="U272" s="535"/>
      <c r="V272" s="375"/>
      <c r="W272" s="375"/>
      <c r="X272" s="407"/>
    </row>
    <row r="273" spans="1:24" s="418" customFormat="1" x14ac:dyDescent="0.25">
      <c r="A273" s="393"/>
      <c r="B273" s="384"/>
      <c r="C273" s="407"/>
      <c r="D273" s="407"/>
      <c r="E273" s="407"/>
      <c r="F273" s="388"/>
      <c r="G273" s="407"/>
      <c r="H273" s="6"/>
      <c r="I273" s="6"/>
      <c r="J273" s="6"/>
      <c r="K273" s="6"/>
      <c r="L273" s="6"/>
      <c r="M273" s="407"/>
      <c r="N273" s="6"/>
      <c r="O273" s="416"/>
      <c r="P273" s="407"/>
      <c r="Q273" s="407"/>
      <c r="R273" s="407"/>
      <c r="S273" s="375"/>
      <c r="T273" s="375"/>
      <c r="U273" s="375"/>
      <c r="V273" s="375"/>
      <c r="W273" s="375"/>
      <c r="X273" s="407"/>
    </row>
    <row r="274" spans="1:24" s="418" customFormat="1" ht="14.25" customHeight="1" x14ac:dyDescent="0.25">
      <c r="A274" s="392"/>
      <c r="B274" s="390"/>
      <c r="C274" s="407"/>
      <c r="D274" s="407"/>
      <c r="E274" s="407"/>
      <c r="F274" s="380"/>
      <c r="G274" s="407"/>
      <c r="H274" s="6"/>
      <c r="I274" s="6"/>
      <c r="J274" s="156"/>
      <c r="K274" s="6"/>
      <c r="L274" s="6"/>
      <c r="M274" s="407"/>
      <c r="N274" s="6"/>
      <c r="O274" s="407"/>
      <c r="P274" s="407"/>
      <c r="Q274" s="407"/>
      <c r="R274" s="407"/>
      <c r="S274" s="535"/>
      <c r="T274" s="535"/>
      <c r="U274" s="535"/>
      <c r="V274" s="375"/>
      <c r="W274" s="375"/>
      <c r="X274" s="407"/>
    </row>
    <row r="275" spans="1:24" s="418" customFormat="1" x14ac:dyDescent="0.25">
      <c r="A275" s="393"/>
      <c r="B275" s="396"/>
      <c r="C275" s="407"/>
      <c r="D275" s="407"/>
      <c r="E275" s="407"/>
      <c r="F275" s="397"/>
      <c r="G275" s="407"/>
      <c r="H275" s="6"/>
      <c r="I275" s="6"/>
      <c r="J275" s="6"/>
      <c r="K275" s="6"/>
      <c r="L275" s="6"/>
      <c r="M275" s="407"/>
      <c r="N275" s="156"/>
      <c r="O275" s="416"/>
      <c r="P275" s="419"/>
      <c r="Q275" s="419"/>
      <c r="R275" s="419"/>
      <c r="S275" s="535"/>
      <c r="T275" s="535"/>
      <c r="U275" s="535"/>
      <c r="V275" s="375"/>
      <c r="W275" s="375"/>
      <c r="X275" s="407"/>
    </row>
    <row r="276" spans="1:24" s="418" customFormat="1" x14ac:dyDescent="0.25">
      <c r="A276" s="393"/>
      <c r="B276" s="384"/>
      <c r="C276" s="407"/>
      <c r="D276" s="407"/>
      <c r="E276" s="407"/>
      <c r="F276" s="388"/>
      <c r="G276" s="407"/>
      <c r="H276" s="6"/>
      <c r="I276" s="6"/>
      <c r="J276" s="6"/>
      <c r="K276" s="6"/>
      <c r="L276" s="6"/>
      <c r="M276" s="407"/>
      <c r="N276" s="6"/>
      <c r="O276" s="416"/>
      <c r="P276" s="407"/>
      <c r="Q276" s="407"/>
      <c r="R276" s="407"/>
      <c r="S276" s="375"/>
      <c r="T276" s="375"/>
      <c r="U276" s="375"/>
      <c r="V276" s="375"/>
      <c r="W276" s="375"/>
      <c r="X276" s="407"/>
    </row>
    <row r="277" spans="1:24" s="418" customFormat="1" ht="14.25" customHeight="1" x14ac:dyDescent="0.25">
      <c r="A277" s="392"/>
      <c r="B277" s="390"/>
      <c r="C277" s="407"/>
      <c r="D277" s="407"/>
      <c r="E277" s="407"/>
      <c r="F277" s="380"/>
      <c r="G277" s="385"/>
      <c r="H277" s="6"/>
      <c r="I277" s="6"/>
      <c r="J277" s="156"/>
      <c r="K277" s="6"/>
      <c r="L277" s="6"/>
      <c r="M277" s="407"/>
      <c r="N277" s="6"/>
      <c r="O277" s="407"/>
      <c r="P277" s="407"/>
      <c r="Q277" s="407"/>
      <c r="R277" s="407"/>
      <c r="S277" s="534"/>
      <c r="T277" s="534"/>
      <c r="U277" s="534"/>
      <c r="V277" s="375"/>
      <c r="W277" s="375"/>
      <c r="X277" s="407"/>
    </row>
    <row r="278" spans="1:24" s="418" customFormat="1" x14ac:dyDescent="0.25">
      <c r="A278" s="393"/>
      <c r="B278" s="396"/>
      <c r="C278" s="407"/>
      <c r="D278" s="407"/>
      <c r="E278" s="407"/>
      <c r="F278" s="397"/>
      <c r="G278" s="407"/>
      <c r="H278" s="6"/>
      <c r="I278" s="6"/>
      <c r="J278" s="6"/>
      <c r="K278" s="6"/>
      <c r="L278" s="6"/>
      <c r="M278" s="407"/>
      <c r="N278" s="156"/>
      <c r="O278" s="416"/>
      <c r="P278" s="419"/>
      <c r="Q278" s="419"/>
      <c r="R278" s="419"/>
      <c r="S278" s="534"/>
      <c r="T278" s="534"/>
      <c r="U278" s="534"/>
      <c r="V278" s="375"/>
      <c r="W278" s="375"/>
      <c r="X278" s="407"/>
    </row>
    <row r="279" spans="1:24" s="418" customFormat="1" x14ac:dyDescent="0.25">
      <c r="A279" s="393"/>
      <c r="B279" s="396"/>
      <c r="C279" s="407"/>
      <c r="D279" s="407"/>
      <c r="E279" s="407"/>
      <c r="F279" s="397"/>
      <c r="G279" s="407"/>
      <c r="H279" s="6"/>
      <c r="I279" s="6"/>
      <c r="J279" s="6"/>
      <c r="K279" s="6"/>
      <c r="L279" s="6"/>
      <c r="M279" s="407"/>
      <c r="N279" s="156"/>
      <c r="O279" s="416"/>
      <c r="P279" s="407"/>
      <c r="Q279" s="407"/>
      <c r="R279" s="407"/>
      <c r="S279" s="534"/>
      <c r="T279" s="534"/>
      <c r="U279" s="534"/>
      <c r="V279" s="375"/>
      <c r="W279" s="375"/>
      <c r="X279" s="407"/>
    </row>
    <row r="280" spans="1:24" s="418" customFormat="1" x14ac:dyDescent="0.25">
      <c r="A280" s="393"/>
      <c r="B280" s="384"/>
      <c r="C280" s="407"/>
      <c r="D280" s="407"/>
      <c r="E280" s="407"/>
      <c r="F280" s="388"/>
      <c r="G280" s="407"/>
      <c r="H280" s="6"/>
      <c r="I280" s="6"/>
      <c r="J280" s="6"/>
      <c r="K280" s="6"/>
      <c r="L280" s="6"/>
      <c r="M280" s="407"/>
      <c r="N280" s="6"/>
      <c r="O280" s="407"/>
      <c r="P280" s="407"/>
      <c r="Q280" s="407"/>
      <c r="R280" s="407"/>
      <c r="S280" s="375"/>
      <c r="T280" s="375"/>
      <c r="U280" s="375"/>
      <c r="V280" s="375"/>
      <c r="W280" s="375"/>
      <c r="X280" s="407"/>
    </row>
    <row r="281" spans="1:24" s="418" customFormat="1" ht="14.25" customHeight="1" x14ac:dyDescent="0.25">
      <c r="A281" s="392"/>
      <c r="B281" s="390"/>
      <c r="C281" s="407"/>
      <c r="D281" s="407"/>
      <c r="E281" s="407"/>
      <c r="F281" s="380"/>
      <c r="G281" s="385"/>
      <c r="H281" s="6"/>
      <c r="I281" s="6"/>
      <c r="J281" s="156"/>
      <c r="K281" s="6"/>
      <c r="L281" s="6"/>
      <c r="M281" s="407"/>
      <c r="N281" s="6"/>
      <c r="O281" s="407"/>
      <c r="P281" s="407"/>
      <c r="Q281" s="407"/>
      <c r="R281" s="407"/>
      <c r="S281" s="534"/>
      <c r="T281" s="534"/>
      <c r="U281" s="534"/>
      <c r="V281" s="375"/>
      <c r="W281" s="375"/>
      <c r="X281" s="407"/>
    </row>
    <row r="282" spans="1:24" s="418" customFormat="1" x14ac:dyDescent="0.25">
      <c r="A282" s="393"/>
      <c r="B282" s="396"/>
      <c r="C282" s="407"/>
      <c r="D282" s="407"/>
      <c r="E282" s="407"/>
      <c r="F282" s="397"/>
      <c r="G282" s="407"/>
      <c r="H282" s="6"/>
      <c r="I282" s="6"/>
      <c r="J282" s="6"/>
      <c r="K282" s="6"/>
      <c r="L282" s="6"/>
      <c r="M282" s="407"/>
      <c r="N282" s="156"/>
      <c r="O282" s="416"/>
      <c r="P282" s="407"/>
      <c r="Q282" s="407"/>
      <c r="R282" s="407"/>
      <c r="S282" s="534"/>
      <c r="T282" s="534"/>
      <c r="U282" s="534"/>
      <c r="V282" s="375"/>
      <c r="W282" s="375"/>
      <c r="X282" s="407"/>
    </row>
    <row r="283" spans="1:24" s="418" customFormat="1" x14ac:dyDescent="0.25">
      <c r="A283" s="393"/>
      <c r="B283" s="396"/>
      <c r="C283" s="407"/>
      <c r="D283" s="407"/>
      <c r="E283" s="407"/>
      <c r="F283" s="397"/>
      <c r="G283" s="407"/>
      <c r="H283" s="6"/>
      <c r="I283" s="6"/>
      <c r="J283" s="6"/>
      <c r="K283" s="6"/>
      <c r="L283" s="6"/>
      <c r="M283" s="407"/>
      <c r="N283" s="156"/>
      <c r="O283" s="416"/>
      <c r="P283" s="419"/>
      <c r="Q283" s="419"/>
      <c r="R283" s="419"/>
      <c r="S283" s="534"/>
      <c r="T283" s="534"/>
      <c r="U283" s="534"/>
      <c r="V283" s="375"/>
      <c r="W283" s="375"/>
      <c r="X283" s="407"/>
    </row>
    <row r="284" spans="1:24" s="418" customFormat="1" x14ac:dyDescent="0.25">
      <c r="A284" s="533"/>
      <c r="B284" s="533"/>
      <c r="C284" s="533"/>
      <c r="D284" s="533"/>
      <c r="E284" s="533"/>
      <c r="F284" s="533"/>
      <c r="G284" s="533"/>
      <c r="H284" s="533"/>
      <c r="I284" s="533"/>
      <c r="J284" s="533"/>
      <c r="K284" s="533"/>
      <c r="L284" s="533"/>
      <c r="M284" s="533"/>
      <c r="N284" s="533"/>
      <c r="O284" s="533"/>
      <c r="P284" s="533"/>
      <c r="Q284" s="533"/>
      <c r="R284" s="533"/>
      <c r="S284" s="533"/>
      <c r="T284" s="533"/>
      <c r="U284" s="533"/>
      <c r="V284" s="533"/>
      <c r="W284" s="533"/>
      <c r="X284" s="533"/>
    </row>
    <row r="285" spans="1:24" s="418" customFormat="1" x14ac:dyDescent="0.25">
      <c r="A285" s="409"/>
      <c r="B285" s="384"/>
      <c r="C285" s="407"/>
      <c r="D285" s="407"/>
      <c r="E285" s="407"/>
      <c r="F285" s="388"/>
      <c r="G285" s="407"/>
      <c r="H285" s="6"/>
      <c r="I285" s="6"/>
      <c r="J285" s="6"/>
      <c r="K285" s="6"/>
      <c r="L285" s="6"/>
      <c r="M285" s="407"/>
      <c r="N285" s="6"/>
      <c r="O285" s="407"/>
      <c r="P285" s="407"/>
      <c r="Q285" s="407"/>
      <c r="R285" s="407"/>
      <c r="S285" s="375"/>
      <c r="T285" s="375"/>
      <c r="U285" s="375"/>
      <c r="V285" s="375"/>
      <c r="W285" s="375"/>
      <c r="X285" s="407"/>
    </row>
    <row r="286" spans="1:24" s="418" customFormat="1" ht="14.25" customHeight="1" x14ac:dyDescent="0.25">
      <c r="A286" s="401"/>
      <c r="B286" s="390"/>
      <c r="C286" s="407"/>
      <c r="D286" s="407"/>
      <c r="E286" s="407"/>
      <c r="F286" s="380"/>
      <c r="G286" s="385"/>
      <c r="H286" s="6"/>
      <c r="I286" s="6"/>
      <c r="J286" s="156"/>
      <c r="K286" s="6"/>
      <c r="L286" s="6"/>
      <c r="M286" s="407"/>
      <c r="N286" s="6"/>
      <c r="O286" s="407"/>
      <c r="P286" s="407"/>
      <c r="Q286" s="407"/>
      <c r="R286" s="407"/>
      <c r="S286" s="534"/>
      <c r="T286" s="534"/>
      <c r="U286" s="534"/>
      <c r="V286" s="375"/>
      <c r="W286" s="375"/>
      <c r="X286" s="407"/>
    </row>
    <row r="287" spans="1:24" s="418" customFormat="1" x14ac:dyDescent="0.25">
      <c r="A287" s="402"/>
      <c r="B287" s="396"/>
      <c r="C287" s="407"/>
      <c r="D287" s="407"/>
      <c r="E287" s="407"/>
      <c r="F287" s="403"/>
      <c r="G287" s="407"/>
      <c r="H287" s="6"/>
      <c r="I287" s="6"/>
      <c r="J287" s="6"/>
      <c r="K287" s="6"/>
      <c r="L287" s="6"/>
      <c r="M287" s="407"/>
      <c r="N287" s="156"/>
      <c r="O287" s="416"/>
      <c r="P287" s="419"/>
      <c r="Q287" s="419"/>
      <c r="R287" s="419"/>
      <c r="S287" s="534"/>
      <c r="T287" s="534"/>
      <c r="U287" s="534"/>
      <c r="V287" s="375"/>
      <c r="W287" s="375"/>
      <c r="X287" s="407"/>
    </row>
    <row r="288" spans="1:24" s="418" customFormat="1" x14ac:dyDescent="0.25">
      <c r="A288" s="402"/>
      <c r="B288" s="396"/>
      <c r="C288" s="407"/>
      <c r="D288" s="407"/>
      <c r="E288" s="407"/>
      <c r="F288" s="403"/>
      <c r="G288" s="407"/>
      <c r="H288" s="6"/>
      <c r="I288" s="6"/>
      <c r="J288" s="6"/>
      <c r="K288" s="6"/>
      <c r="L288" s="6"/>
      <c r="M288" s="407"/>
      <c r="N288" s="156"/>
      <c r="O288" s="416"/>
      <c r="P288" s="407"/>
      <c r="Q288" s="407"/>
      <c r="R288" s="407"/>
      <c r="S288" s="534"/>
      <c r="T288" s="534"/>
      <c r="U288" s="534"/>
      <c r="V288" s="375"/>
      <c r="W288" s="375"/>
      <c r="X288" s="407"/>
    </row>
    <row r="289" spans="1:24" s="418" customFormat="1" x14ac:dyDescent="0.25">
      <c r="A289" s="409"/>
      <c r="B289" s="384"/>
      <c r="C289" s="407"/>
      <c r="D289" s="407"/>
      <c r="E289" s="407"/>
      <c r="F289" s="388"/>
      <c r="G289" s="407"/>
      <c r="H289" s="6"/>
      <c r="I289" s="6"/>
      <c r="J289" s="6"/>
      <c r="K289" s="6"/>
      <c r="L289" s="6"/>
      <c r="M289" s="407"/>
      <c r="N289" s="6"/>
      <c r="O289" s="407"/>
      <c r="P289" s="407"/>
      <c r="Q289" s="407"/>
      <c r="R289" s="407"/>
      <c r="S289" s="375"/>
      <c r="T289" s="375"/>
      <c r="U289" s="375"/>
      <c r="V289" s="375"/>
      <c r="W289" s="375"/>
      <c r="X289" s="407"/>
    </row>
    <row r="290" spans="1:24" s="418" customFormat="1" x14ac:dyDescent="0.25">
      <c r="A290" s="533"/>
      <c r="B290" s="533"/>
      <c r="C290" s="533"/>
      <c r="D290" s="533"/>
      <c r="E290" s="533"/>
      <c r="F290" s="533"/>
      <c r="G290" s="533"/>
      <c r="H290" s="533"/>
      <c r="I290" s="533"/>
      <c r="J290" s="533"/>
      <c r="K290" s="533"/>
      <c r="L290" s="533"/>
      <c r="M290" s="533"/>
      <c r="N290" s="533"/>
      <c r="O290" s="533"/>
      <c r="P290" s="533"/>
      <c r="Q290" s="533"/>
      <c r="R290" s="533"/>
      <c r="S290" s="533"/>
      <c r="T290" s="533"/>
      <c r="U290" s="533"/>
      <c r="V290" s="533"/>
      <c r="W290" s="533"/>
      <c r="X290" s="533"/>
    </row>
    <row r="291" spans="1:24" s="418" customFormat="1" ht="14.25" customHeight="1" x14ac:dyDescent="0.25">
      <c r="A291" s="414"/>
      <c r="B291" s="390"/>
      <c r="C291" s="407"/>
      <c r="D291" s="407"/>
      <c r="E291" s="407"/>
      <c r="F291" s="380"/>
      <c r="G291" s="385"/>
      <c r="H291" s="6"/>
      <c r="I291" s="6"/>
      <c r="J291" s="156"/>
      <c r="K291" s="6"/>
      <c r="L291" s="6"/>
      <c r="M291" s="407"/>
      <c r="N291" s="6"/>
      <c r="O291" s="407"/>
      <c r="P291" s="407"/>
      <c r="Q291" s="407"/>
      <c r="R291" s="407"/>
      <c r="S291" s="534"/>
      <c r="T291" s="534"/>
      <c r="U291" s="534"/>
      <c r="V291" s="375"/>
      <c r="W291" s="375"/>
      <c r="X291" s="407"/>
    </row>
    <row r="292" spans="1:24" s="418" customFormat="1" x14ac:dyDescent="0.25">
      <c r="A292" s="409"/>
      <c r="B292" s="384"/>
      <c r="C292" s="407"/>
      <c r="D292" s="407"/>
      <c r="E292" s="407"/>
      <c r="F292" s="388"/>
      <c r="G292" s="407"/>
      <c r="H292" s="6"/>
      <c r="I292" s="6"/>
      <c r="J292" s="6"/>
      <c r="K292" s="6"/>
      <c r="L292" s="6"/>
      <c r="M292" s="407"/>
      <c r="N292" s="156"/>
      <c r="O292" s="416"/>
      <c r="P292" s="419"/>
      <c r="Q292" s="419"/>
      <c r="R292" s="419"/>
      <c r="S292" s="534"/>
      <c r="T292" s="534"/>
      <c r="U292" s="534"/>
      <c r="V292" s="375"/>
      <c r="W292" s="375"/>
      <c r="X292" s="407"/>
    </row>
    <row r="293" spans="1:24" s="418" customFormat="1" x14ac:dyDescent="0.25">
      <c r="A293" s="409"/>
      <c r="B293" s="384"/>
      <c r="C293" s="407"/>
      <c r="D293" s="407"/>
      <c r="E293" s="407"/>
      <c r="F293" s="388"/>
      <c r="G293" s="407"/>
      <c r="H293" s="6"/>
      <c r="I293" s="6"/>
      <c r="J293" s="6"/>
      <c r="K293" s="6"/>
      <c r="L293" s="6"/>
      <c r="M293" s="407"/>
      <c r="N293" s="156"/>
      <c r="O293" s="416"/>
      <c r="P293" s="407"/>
      <c r="Q293" s="407"/>
      <c r="R293" s="407"/>
      <c r="S293" s="534"/>
      <c r="T293" s="534"/>
      <c r="U293" s="534"/>
      <c r="V293" s="375"/>
      <c r="W293" s="375"/>
      <c r="X293" s="407"/>
    </row>
  </sheetData>
  <mergeCells count="244">
    <mergeCell ref="V4:X4"/>
    <mergeCell ref="S16:S18"/>
    <mergeCell ref="T16:T18"/>
    <mergeCell ref="U16:U18"/>
    <mergeCell ref="S20:S22"/>
    <mergeCell ref="T20:T22"/>
    <mergeCell ref="U20:U22"/>
    <mergeCell ref="A7:X7"/>
    <mergeCell ref="S8:U8"/>
    <mergeCell ref="V8:W8"/>
    <mergeCell ref="N9:O9"/>
    <mergeCell ref="A11:X11"/>
    <mergeCell ref="A12:X14"/>
    <mergeCell ref="X28:X30"/>
    <mergeCell ref="S32:S34"/>
    <mergeCell ref="T32:T34"/>
    <mergeCell ref="U32:U34"/>
    <mergeCell ref="S36:S38"/>
    <mergeCell ref="T36:T38"/>
    <mergeCell ref="U36:U38"/>
    <mergeCell ref="S24:S26"/>
    <mergeCell ref="T24:T26"/>
    <mergeCell ref="U24:U26"/>
    <mergeCell ref="S28:S30"/>
    <mergeCell ref="T28:T30"/>
    <mergeCell ref="U28:U30"/>
    <mergeCell ref="S49:S51"/>
    <mergeCell ref="T49:T51"/>
    <mergeCell ref="U49:U51"/>
    <mergeCell ref="S53:S55"/>
    <mergeCell ref="T53:T55"/>
    <mergeCell ref="U53:U55"/>
    <mergeCell ref="S40:S42"/>
    <mergeCell ref="T40:T42"/>
    <mergeCell ref="U40:U42"/>
    <mergeCell ref="A44:X44"/>
    <mergeCell ref="S45:S47"/>
    <mergeCell ref="T45:T47"/>
    <mergeCell ref="U45:U47"/>
    <mergeCell ref="A66:X66"/>
    <mergeCell ref="S67:S69"/>
    <mergeCell ref="T67:T69"/>
    <mergeCell ref="U67:U69"/>
    <mergeCell ref="S71:S72"/>
    <mergeCell ref="T71:T72"/>
    <mergeCell ref="U71:U72"/>
    <mergeCell ref="S57:S59"/>
    <mergeCell ref="T57:T59"/>
    <mergeCell ref="U57:U59"/>
    <mergeCell ref="A61:X61"/>
    <mergeCell ref="S62:S64"/>
    <mergeCell ref="T62:T64"/>
    <mergeCell ref="U62:U64"/>
    <mergeCell ref="X79:X81"/>
    <mergeCell ref="A82:X82"/>
    <mergeCell ref="S83:S85"/>
    <mergeCell ref="T83:T85"/>
    <mergeCell ref="U83:U85"/>
    <mergeCell ref="X83:X85"/>
    <mergeCell ref="S74:S76"/>
    <mergeCell ref="T74:T76"/>
    <mergeCell ref="U74:U76"/>
    <mergeCell ref="S79:S81"/>
    <mergeCell ref="T79:T81"/>
    <mergeCell ref="U79:U81"/>
    <mergeCell ref="S94:S96"/>
    <mergeCell ref="T94:T96"/>
    <mergeCell ref="U94:U96"/>
    <mergeCell ref="S98:S99"/>
    <mergeCell ref="T98:T99"/>
    <mergeCell ref="U98:U99"/>
    <mergeCell ref="S87:S88"/>
    <mergeCell ref="T87:T88"/>
    <mergeCell ref="U87:U88"/>
    <mergeCell ref="S90:S92"/>
    <mergeCell ref="T90:T92"/>
    <mergeCell ref="U90:U92"/>
    <mergeCell ref="S109:S111"/>
    <mergeCell ref="T109:T111"/>
    <mergeCell ref="U109:U111"/>
    <mergeCell ref="S113:S115"/>
    <mergeCell ref="T113:T115"/>
    <mergeCell ref="U113:U115"/>
    <mergeCell ref="S101:S103"/>
    <mergeCell ref="T101:T103"/>
    <mergeCell ref="U101:U103"/>
    <mergeCell ref="S105:S107"/>
    <mergeCell ref="T105:T107"/>
    <mergeCell ref="U105:U107"/>
    <mergeCell ref="S125:S127"/>
    <mergeCell ref="T125:T127"/>
    <mergeCell ref="U125:U127"/>
    <mergeCell ref="S129:S130"/>
    <mergeCell ref="T129:T130"/>
    <mergeCell ref="U129:U130"/>
    <mergeCell ref="S117:S119"/>
    <mergeCell ref="T117:T119"/>
    <mergeCell ref="U117:U119"/>
    <mergeCell ref="A120:X120"/>
    <mergeCell ref="S121:S123"/>
    <mergeCell ref="T121:T123"/>
    <mergeCell ref="U121:U123"/>
    <mergeCell ref="A139:X139"/>
    <mergeCell ref="S140:S142"/>
    <mergeCell ref="T140:T142"/>
    <mergeCell ref="U140:U142"/>
    <mergeCell ref="S144:S146"/>
    <mergeCell ref="T144:T146"/>
    <mergeCell ref="U144:U146"/>
    <mergeCell ref="S132:S134"/>
    <mergeCell ref="T132:T134"/>
    <mergeCell ref="U132:U134"/>
    <mergeCell ref="S136:S138"/>
    <mergeCell ref="T136:T138"/>
    <mergeCell ref="U136:U138"/>
    <mergeCell ref="B154:X154"/>
    <mergeCell ref="S155:S156"/>
    <mergeCell ref="T155:T156"/>
    <mergeCell ref="U155:U156"/>
    <mergeCell ref="A157:X157"/>
    <mergeCell ref="S158:S159"/>
    <mergeCell ref="T158:T159"/>
    <mergeCell ref="U158:U159"/>
    <mergeCell ref="A147:X147"/>
    <mergeCell ref="S148:S149"/>
    <mergeCell ref="T148:T149"/>
    <mergeCell ref="U148:U149"/>
    <mergeCell ref="A150:X150"/>
    <mergeCell ref="S151:S153"/>
    <mergeCell ref="T151:T153"/>
    <mergeCell ref="U151:U153"/>
    <mergeCell ref="S168:S170"/>
    <mergeCell ref="T168:T170"/>
    <mergeCell ref="U168:U170"/>
    <mergeCell ref="S172:S174"/>
    <mergeCell ref="T172:T174"/>
    <mergeCell ref="U172:U174"/>
    <mergeCell ref="A160:X160"/>
    <mergeCell ref="S161:S163"/>
    <mergeCell ref="T161:T163"/>
    <mergeCell ref="U161:U163"/>
    <mergeCell ref="S165:S166"/>
    <mergeCell ref="T165:T166"/>
    <mergeCell ref="U165:U166"/>
    <mergeCell ref="X187:X189"/>
    <mergeCell ref="S191:S193"/>
    <mergeCell ref="T191:T193"/>
    <mergeCell ref="U191:U193"/>
    <mergeCell ref="A175:X175"/>
    <mergeCell ref="U176:U178"/>
    <mergeCell ref="S180:S182"/>
    <mergeCell ref="T180:T182"/>
    <mergeCell ref="U180:U182"/>
    <mergeCell ref="S184:S185"/>
    <mergeCell ref="T184:T185"/>
    <mergeCell ref="U184:U185"/>
    <mergeCell ref="S195:S197"/>
    <mergeCell ref="T195:T197"/>
    <mergeCell ref="U195:U197"/>
    <mergeCell ref="S199:S203"/>
    <mergeCell ref="T199:T203"/>
    <mergeCell ref="U199:U203"/>
    <mergeCell ref="S187:S189"/>
    <mergeCell ref="T187:T189"/>
    <mergeCell ref="U187:U189"/>
    <mergeCell ref="S213:S215"/>
    <mergeCell ref="T213:T215"/>
    <mergeCell ref="U213:U215"/>
    <mergeCell ref="S217:S219"/>
    <mergeCell ref="T217:T219"/>
    <mergeCell ref="U217:U219"/>
    <mergeCell ref="X199:X201"/>
    <mergeCell ref="A204:X204"/>
    <mergeCell ref="S205:S207"/>
    <mergeCell ref="T205:T207"/>
    <mergeCell ref="U205:U207"/>
    <mergeCell ref="S209:S211"/>
    <mergeCell ref="T209:T211"/>
    <mergeCell ref="U209:U211"/>
    <mergeCell ref="X209:X211"/>
    <mergeCell ref="A228:X228"/>
    <mergeCell ref="S229:S231"/>
    <mergeCell ref="T229:T231"/>
    <mergeCell ref="U229:U231"/>
    <mergeCell ref="S233:S235"/>
    <mergeCell ref="T233:T235"/>
    <mergeCell ref="U233:U235"/>
    <mergeCell ref="A220:X220"/>
    <mergeCell ref="S221:S223"/>
    <mergeCell ref="T221:T223"/>
    <mergeCell ref="U221:U223"/>
    <mergeCell ref="S225:S227"/>
    <mergeCell ref="T225:T227"/>
    <mergeCell ref="U225:U227"/>
    <mergeCell ref="S245:S247"/>
    <mergeCell ref="T245:T247"/>
    <mergeCell ref="U245:U247"/>
    <mergeCell ref="S249:S251"/>
    <mergeCell ref="T249:T251"/>
    <mergeCell ref="U249:U251"/>
    <mergeCell ref="S237:S239"/>
    <mergeCell ref="T237:T239"/>
    <mergeCell ref="U237:U239"/>
    <mergeCell ref="A240:X240"/>
    <mergeCell ref="S241:S243"/>
    <mergeCell ref="T241:T243"/>
    <mergeCell ref="U241:U243"/>
    <mergeCell ref="S261:S262"/>
    <mergeCell ref="T261:T262"/>
    <mergeCell ref="U261:U262"/>
    <mergeCell ref="A263:X263"/>
    <mergeCell ref="S264:S265"/>
    <mergeCell ref="T264:T265"/>
    <mergeCell ref="U264:U265"/>
    <mergeCell ref="S253:S255"/>
    <mergeCell ref="T253:T255"/>
    <mergeCell ref="U253:U255"/>
    <mergeCell ref="A256:X256"/>
    <mergeCell ref="S257:S259"/>
    <mergeCell ref="T257:T259"/>
    <mergeCell ref="U257:U259"/>
    <mergeCell ref="S274:S275"/>
    <mergeCell ref="T274:T275"/>
    <mergeCell ref="U274:U275"/>
    <mergeCell ref="S277:S279"/>
    <mergeCell ref="T277:T279"/>
    <mergeCell ref="U277:U279"/>
    <mergeCell ref="S267:S269"/>
    <mergeCell ref="T267:T269"/>
    <mergeCell ref="U267:U269"/>
    <mergeCell ref="S271:S272"/>
    <mergeCell ref="T271:T272"/>
    <mergeCell ref="U271:U272"/>
    <mergeCell ref="A290:X290"/>
    <mergeCell ref="S291:S293"/>
    <mergeCell ref="T291:T293"/>
    <mergeCell ref="U291:U293"/>
    <mergeCell ref="S281:S283"/>
    <mergeCell ref="T281:T283"/>
    <mergeCell ref="U281:U283"/>
    <mergeCell ref="A284:X284"/>
    <mergeCell ref="S286:S288"/>
    <mergeCell ref="T286:T288"/>
    <mergeCell ref="U286:U288"/>
  </mergeCells>
  <conditionalFormatting sqref="P30:R30 P28:R28 P16:R22 P24:R26 P33:R33 P37:R37 P50:R50 P54:R54 P58:R58 P63:R63 P68:R68 P75:R75 P84:R84 P110:R110 P114:R114 P118:R118 P122:R122 P126:R126 P133:R133 P137:R137 P141:R141 P145:R145 P152:R152 P162:R162 P169:R169 P173:R173 P177:R177 P181:R181 P192:R192 P196:R196 P200:R200 P206:R206 P210:R210 P214:R214 P218:R218 P222:R222 P226:R226 P230:R230 P234:R234 P238:R238 P242:R242 P246:R246 P250:R250 P254:R254 P258:R258 P268:R268 P278:R278 P287:R287 P292:R292 P42:R42 P47:R47 P81:R81 P92:R92 P96:R96 P103:R103 P107:R107 P189:R189 P283:R283 P72:R72 P88:R88 P99:R99 P130:R130 P149:R149 P156:R156 P159:R159 P166:R166 P185:R185 P203:R203 P262:R262 P272:R272 P275:R275 P9:R10">
    <cfRule type="expression" dxfId="252" priority="1" stopIfTrue="1">
      <formula>AND(P9&lt;&gt;"",OR(P9&lt;=0,P9="-"))</formula>
    </cfRule>
  </conditionalFormatting>
  <conditionalFormatting sqref="P190:R191 P201:R202 P255:R255 P239:R239 P227:R227 P219:R219 P186:R188 P174:R174 P153:R153 P155:R155 P146:R146 P148:R148 P131:R132 P138:R138 P119:R119 P48:R49 P64:R65 P293:R64387 P59:R60 P31:R32 P34:R36 P43:R43 P51:R53 P55:R57 P62:R62 P67:R67 P279:R282 P83:R83 P76:R80 P111:R113 P115:R117 P121:R121 P123:R125 P100:R102 P134:R136 P140:R140 P142:R144 P151:R151 P161:R161 P158:R158 P170:R172 P176:R176 P178:R180 P108:R109 P193:R195 P197:R199 P205:R205 P207:R209 P211:R213 P215:R217 P221:R221 P223:R225 P229:R229 P231:R233 P235:R237 P241:R241 P243:R245 P247:R249 P251:R253 P257:R257 P264:R267 P259:R261 P285:R286 P276:R277 P38:R41 P45:R46 P73:R74 P93:R95 P89:R91 P104:R106 P167:R168 P69:R71 P85:R87 P97:R98 P127:R129 P163:R165 P182:R184 P269:R271 P273:R274 P288:R289 P291:R291">
    <cfRule type="expression" dxfId="251" priority="2" stopIfTrue="1">
      <formula>AND(P31&lt;&gt;"",OR(P31=0,P31="-"))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35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outlineLevelRow="1" outlineLevelCol="1" x14ac:dyDescent="0.25"/>
  <cols>
    <col min="1" max="1" width="17.140625" style="359" customWidth="1"/>
    <col min="2" max="2" width="4.7109375" style="360" customWidth="1"/>
    <col min="3" max="3" width="5.140625" style="360" customWidth="1"/>
    <col min="4" max="4" width="5" style="360" customWidth="1"/>
    <col min="5" max="5" width="3" style="360" customWidth="1"/>
    <col min="6" max="6" width="11" style="361" customWidth="1"/>
    <col min="7" max="7" width="14.140625" style="361" customWidth="1"/>
    <col min="8" max="8" width="12.42578125" style="363" customWidth="1"/>
    <col min="9" max="9" width="13.28515625" style="364" customWidth="1" collapsed="1"/>
    <col min="10" max="10" width="13.140625" style="365" customWidth="1"/>
    <col min="11" max="11" width="12.42578125" style="366" customWidth="1" outlineLevel="1"/>
    <col min="12" max="12" width="13.42578125" style="367" customWidth="1" outlineLevel="1"/>
    <col min="13" max="13" width="13.140625" style="367" customWidth="1" outlineLevel="1"/>
    <col min="14" max="14" width="9.28515625" style="365" customWidth="1" collapsed="1"/>
    <col min="15" max="15" width="9.42578125" style="362" customWidth="1"/>
    <col min="16" max="16" width="15" style="368" customWidth="1"/>
    <col min="17" max="17" width="19.7109375" style="362" customWidth="1"/>
    <col min="18" max="18" width="28.42578125" style="362" customWidth="1"/>
    <col min="19" max="19" width="15.85546875" style="19" customWidth="1" outlineLevel="1"/>
    <col min="20" max="20" width="15" style="3" customWidth="1" outlineLevel="1" collapsed="1"/>
    <col min="21" max="21" width="14.42578125" style="19" customWidth="1" outlineLevel="1"/>
    <col min="22" max="22" width="12.7109375" style="369" customWidth="1" outlineLevel="1"/>
    <col min="23" max="23" width="12.140625" style="370" customWidth="1" outlineLevel="1"/>
    <col min="24" max="24" width="28" style="371" customWidth="1" collapsed="1"/>
    <col min="25" max="25" width="13.7109375" style="62" hidden="1" customWidth="1" outlineLevel="1"/>
    <col min="26" max="26" width="12.85546875" style="62" hidden="1" customWidth="1" outlineLevel="1"/>
    <col min="27" max="27" width="11.42578125" style="62" hidden="1" customWidth="1" outlineLevel="1"/>
    <col min="28" max="28" width="11.140625" style="62" hidden="1" customWidth="1" outlineLevel="1"/>
    <col min="29" max="29" width="6" style="372" hidden="1" customWidth="1" outlineLevel="1" collapsed="1"/>
    <col min="30" max="31" width="5.140625" style="372" hidden="1" customWidth="1" outlineLevel="1"/>
    <col min="32" max="32" width="5.85546875" style="372" hidden="1" customWidth="1" outlineLevel="1"/>
    <col min="33" max="33" width="8.140625" style="372" hidden="1" customWidth="1" outlineLevel="1"/>
    <col min="34" max="34" width="8.28515625" style="372" hidden="1" customWidth="1" outlineLevel="1"/>
    <col min="35" max="35" width="7.28515625" style="372" hidden="1" customWidth="1" outlineLevel="1"/>
    <col min="36" max="36" width="9.140625" style="372" hidden="1" customWidth="1" outlineLevel="1"/>
    <col min="37" max="37" width="5.42578125" style="374" bestFit="1" customWidth="1"/>
    <col min="38" max="38" width="2.140625" style="62" customWidth="1"/>
    <col min="39" max="16384" width="9.140625" style="62"/>
  </cols>
  <sheetData>
    <row r="1" spans="1:37" s="353" customFormat="1" ht="23.25" customHeight="1" outlineLevel="1" x14ac:dyDescent="0.3">
      <c r="A1" s="459" t="s">
        <v>392</v>
      </c>
      <c r="B1" s="79"/>
      <c r="C1" s="79"/>
      <c r="D1" s="79"/>
      <c r="E1" s="79"/>
      <c r="F1" s="460"/>
      <c r="G1" s="460"/>
      <c r="H1" s="461"/>
      <c r="I1" s="462"/>
      <c r="J1" s="463"/>
      <c r="K1" s="463"/>
      <c r="L1" s="463"/>
      <c r="M1" s="463"/>
      <c r="N1" s="463"/>
      <c r="O1" s="464"/>
      <c r="P1" s="464"/>
      <c r="Q1" s="90"/>
      <c r="R1" s="90"/>
      <c r="S1" s="120"/>
      <c r="T1" s="465"/>
      <c r="U1" s="466"/>
      <c r="V1" s="467"/>
      <c r="W1" s="467"/>
      <c r="X1" s="352"/>
      <c r="AC1" s="29"/>
      <c r="AD1" s="29"/>
      <c r="AE1" s="29"/>
      <c r="AF1" s="29"/>
      <c r="AG1" s="29"/>
      <c r="AH1" s="29"/>
      <c r="AI1" s="29"/>
      <c r="AJ1" s="29"/>
      <c r="AK1" s="373"/>
    </row>
    <row r="2" spans="1:37" s="29" customFormat="1" ht="51" customHeight="1" x14ac:dyDescent="0.25">
      <c r="A2" s="28" t="s">
        <v>24</v>
      </c>
      <c r="B2" s="556" t="s">
        <v>25</v>
      </c>
      <c r="C2" s="558" t="s">
        <v>26</v>
      </c>
      <c r="D2" s="558" t="s">
        <v>3</v>
      </c>
      <c r="E2" s="558" t="s">
        <v>27</v>
      </c>
      <c r="F2" s="558" t="s">
        <v>28</v>
      </c>
      <c r="G2" s="560" t="s">
        <v>381</v>
      </c>
      <c r="H2" s="558" t="s">
        <v>29</v>
      </c>
      <c r="I2" s="558" t="s">
        <v>22</v>
      </c>
      <c r="J2" s="558" t="s">
        <v>20</v>
      </c>
      <c r="K2" s="558" t="s">
        <v>30</v>
      </c>
      <c r="L2" s="558" t="s">
        <v>31</v>
      </c>
      <c r="M2" s="567" t="s">
        <v>31</v>
      </c>
      <c r="N2" s="567" t="s">
        <v>390</v>
      </c>
      <c r="O2" s="556"/>
      <c r="P2" s="556" t="s">
        <v>32</v>
      </c>
      <c r="Q2" s="558" t="s">
        <v>33</v>
      </c>
      <c r="R2" s="567" t="s">
        <v>34</v>
      </c>
      <c r="S2" s="569" t="s">
        <v>17</v>
      </c>
      <c r="T2" s="570"/>
      <c r="U2" s="571"/>
      <c r="V2" s="572" t="s">
        <v>313</v>
      </c>
      <c r="W2" s="573"/>
      <c r="X2" s="558" t="s">
        <v>7</v>
      </c>
      <c r="Y2" s="562" t="s">
        <v>35</v>
      </c>
      <c r="Z2" s="562" t="s">
        <v>36</v>
      </c>
      <c r="AA2" s="562" t="s">
        <v>37</v>
      </c>
      <c r="AB2" s="562" t="s">
        <v>38</v>
      </c>
      <c r="AC2" s="564"/>
      <c r="AD2" s="565"/>
      <c r="AE2" s="565"/>
      <c r="AF2" s="566"/>
      <c r="AG2" s="564" t="s">
        <v>39</v>
      </c>
      <c r="AH2" s="565"/>
      <c r="AI2" s="565"/>
      <c r="AJ2" s="566"/>
      <c r="AK2" s="373"/>
    </row>
    <row r="3" spans="1:37" s="29" customFormat="1" ht="25.5" x14ac:dyDescent="0.25">
      <c r="A3" s="30"/>
      <c r="B3" s="557"/>
      <c r="C3" s="559"/>
      <c r="D3" s="559"/>
      <c r="E3" s="559"/>
      <c r="F3" s="559"/>
      <c r="G3" s="561"/>
      <c r="H3" s="559"/>
      <c r="I3" s="559"/>
      <c r="J3" s="559"/>
      <c r="K3" s="559"/>
      <c r="L3" s="559"/>
      <c r="M3" s="568"/>
      <c r="N3" s="568"/>
      <c r="O3" s="557"/>
      <c r="P3" s="557"/>
      <c r="Q3" s="559"/>
      <c r="R3" s="559"/>
      <c r="S3" s="506" t="s">
        <v>18</v>
      </c>
      <c r="T3" s="31" t="s">
        <v>314</v>
      </c>
      <c r="U3" s="506" t="s">
        <v>40</v>
      </c>
      <c r="V3" s="32" t="s">
        <v>15</v>
      </c>
      <c r="W3" s="33" t="s">
        <v>16</v>
      </c>
      <c r="X3" s="559"/>
      <c r="Y3" s="563"/>
      <c r="Z3" s="563"/>
      <c r="AA3" s="563"/>
      <c r="AB3" s="563"/>
      <c r="AC3" s="34"/>
      <c r="AD3" s="35"/>
      <c r="AE3" s="35"/>
      <c r="AF3" s="36"/>
      <c r="AG3" s="34"/>
      <c r="AH3" s="35"/>
      <c r="AI3" s="35"/>
      <c r="AJ3" s="36"/>
      <c r="AK3" s="373"/>
    </row>
    <row r="4" spans="1:37" s="503" customFormat="1" x14ac:dyDescent="0.25">
      <c r="A4" s="37"/>
      <c r="B4" s="38"/>
      <c r="C4" s="38"/>
      <c r="D4" s="38"/>
      <c r="E4" s="38"/>
      <c r="F4" s="39" t="s">
        <v>8</v>
      </c>
      <c r="G4" s="39" t="s">
        <v>8</v>
      </c>
      <c r="H4" s="40" t="s">
        <v>21</v>
      </c>
      <c r="I4" s="40" t="s">
        <v>21</v>
      </c>
      <c r="J4" s="39" t="s">
        <v>8</v>
      </c>
      <c r="K4" s="40" t="s">
        <v>21</v>
      </c>
      <c r="L4" s="40" t="s">
        <v>21</v>
      </c>
      <c r="M4" s="40" t="s">
        <v>21</v>
      </c>
      <c r="N4" s="41" t="s">
        <v>8</v>
      </c>
      <c r="O4" s="41" t="s">
        <v>9</v>
      </c>
      <c r="P4" s="42" t="s">
        <v>8</v>
      </c>
      <c r="Q4" s="39" t="s">
        <v>8</v>
      </c>
      <c r="R4" s="39" t="s">
        <v>8</v>
      </c>
      <c r="S4" s="43"/>
      <c r="T4" s="44"/>
      <c r="U4" s="43"/>
      <c r="V4" s="45"/>
      <c r="W4" s="46"/>
      <c r="X4" s="47"/>
      <c r="Y4" s="501"/>
      <c r="Z4" s="48"/>
      <c r="AA4" s="48"/>
      <c r="AB4" s="49"/>
      <c r="AC4" s="50">
        <v>500</v>
      </c>
      <c r="AD4" s="51">
        <v>220</v>
      </c>
      <c r="AE4" s="52">
        <v>110</v>
      </c>
      <c r="AF4" s="53">
        <v>35</v>
      </c>
      <c r="AG4" s="50">
        <v>500</v>
      </c>
      <c r="AH4" s="51">
        <v>220</v>
      </c>
      <c r="AI4" s="54">
        <v>110</v>
      </c>
      <c r="AJ4" s="53">
        <v>35</v>
      </c>
      <c r="AK4" s="373"/>
    </row>
    <row r="5" spans="1:37" ht="18" x14ac:dyDescent="0.25">
      <c r="A5" s="55"/>
      <c r="B5" s="56"/>
      <c r="C5" s="56"/>
      <c r="D5" s="56"/>
      <c r="E5" s="56"/>
      <c r="F5" s="56"/>
      <c r="G5" s="431"/>
      <c r="H5" s="57"/>
      <c r="I5" s="56"/>
      <c r="J5" s="56"/>
      <c r="K5" s="56"/>
      <c r="L5" s="58" t="s">
        <v>41</v>
      </c>
      <c r="M5" s="58"/>
      <c r="N5" s="56"/>
      <c r="O5" s="56"/>
      <c r="P5" s="56"/>
      <c r="Q5" s="56"/>
      <c r="R5" s="56"/>
      <c r="S5" s="59"/>
      <c r="T5" s="59"/>
      <c r="U5" s="59"/>
      <c r="V5" s="60"/>
      <c r="W5" s="60"/>
      <c r="X5" s="61"/>
      <c r="Y5" s="48">
        <v>0</v>
      </c>
      <c r="Z5" s="48">
        <v>100</v>
      </c>
      <c r="AA5" s="48">
        <v>105</v>
      </c>
      <c r="AB5" s="48">
        <v>140</v>
      </c>
      <c r="AC5" s="50"/>
      <c r="AD5" s="51"/>
      <c r="AE5" s="52"/>
      <c r="AF5" s="53"/>
      <c r="AG5" s="50"/>
      <c r="AH5" s="51"/>
      <c r="AI5" s="54"/>
      <c r="AJ5" s="53"/>
      <c r="AK5" s="374" t="s">
        <v>42</v>
      </c>
    </row>
    <row r="6" spans="1:37" s="503" customFormat="1" x14ac:dyDescent="0.2">
      <c r="A6" s="63" t="s">
        <v>43</v>
      </c>
      <c r="B6" s="64" t="s">
        <v>42</v>
      </c>
      <c r="C6" s="64" t="s">
        <v>42</v>
      </c>
      <c r="D6" s="64" t="s">
        <v>42</v>
      </c>
      <c r="E6" s="64" t="s">
        <v>42</v>
      </c>
      <c r="F6" s="65"/>
      <c r="G6" s="432"/>
      <c r="H6" s="67"/>
      <c r="I6" s="68" t="s">
        <v>42</v>
      </c>
      <c r="J6" s="66"/>
      <c r="K6" s="66"/>
      <c r="L6" s="66"/>
      <c r="M6" s="66"/>
      <c r="N6" s="66"/>
      <c r="O6" s="69"/>
      <c r="P6" s="69"/>
      <c r="Q6" s="70"/>
      <c r="R6" s="70"/>
      <c r="S6" s="71"/>
      <c r="T6" s="72"/>
      <c r="U6" s="73"/>
      <c r="V6" s="74"/>
      <c r="W6" s="75"/>
      <c r="X6" s="76"/>
      <c r="Y6" s="62"/>
      <c r="Z6" s="62"/>
      <c r="AA6" s="62"/>
      <c r="AB6" s="62"/>
      <c r="AC6" s="50"/>
      <c r="AD6" s="51"/>
      <c r="AE6" s="52"/>
      <c r="AF6" s="53"/>
      <c r="AG6" s="50"/>
      <c r="AH6" s="51"/>
      <c r="AI6" s="54"/>
      <c r="AJ6" s="53"/>
      <c r="AK6" s="373" t="s">
        <v>351</v>
      </c>
    </row>
    <row r="7" spans="1:37" s="94" customFormat="1" ht="14.25" customHeight="1" x14ac:dyDescent="0.25">
      <c r="A7" s="77" t="s">
        <v>44</v>
      </c>
      <c r="B7" s="78" t="s">
        <v>45</v>
      </c>
      <c r="C7" s="79"/>
      <c r="D7" s="79"/>
      <c r="E7" s="80"/>
      <c r="F7" s="81">
        <f>F8+F9</f>
        <v>1002</v>
      </c>
      <c r="G7" s="82">
        <f>G8+G9</f>
        <v>312.5</v>
      </c>
      <c r="H7" s="83">
        <v>31.9</v>
      </c>
      <c r="I7" s="84">
        <v>69.952100000000002</v>
      </c>
      <c r="J7" s="191">
        <f>G7+I7</f>
        <v>382.45209999999997</v>
      </c>
      <c r="K7" s="86">
        <v>0.58099999999999996</v>
      </c>
      <c r="L7" s="87">
        <v>52.3</v>
      </c>
      <c r="M7" s="86">
        <f>K7+L7</f>
        <v>52.881</v>
      </c>
      <c r="N7" s="88"/>
      <c r="O7" s="89"/>
      <c r="P7" s="89"/>
      <c r="Q7" s="90"/>
      <c r="R7" s="91"/>
      <c r="S7" s="541" t="s">
        <v>46</v>
      </c>
      <c r="T7" s="541" t="s">
        <v>47</v>
      </c>
      <c r="U7" s="541"/>
      <c r="V7" s="92">
        <v>56.188463400000003</v>
      </c>
      <c r="W7" s="93">
        <v>100.9024072</v>
      </c>
      <c r="X7" s="541"/>
      <c r="AC7" s="50">
        <v>1</v>
      </c>
      <c r="AD7" s="95"/>
      <c r="AE7" s="52"/>
      <c r="AF7" s="53"/>
      <c r="AG7" s="50">
        <f>F7</f>
        <v>1002</v>
      </c>
      <c r="AH7" s="95"/>
      <c r="AI7" s="54"/>
      <c r="AJ7" s="53"/>
      <c r="AK7" s="373" t="s">
        <v>351</v>
      </c>
    </row>
    <row r="8" spans="1:37" s="94" customFormat="1" x14ac:dyDescent="0.25">
      <c r="A8" s="96" t="s">
        <v>48</v>
      </c>
      <c r="B8" s="97"/>
      <c r="C8" s="98"/>
      <c r="D8" s="98"/>
      <c r="E8" s="99"/>
      <c r="F8" s="100">
        <v>501</v>
      </c>
      <c r="G8" s="101">
        <v>156.30000000000001</v>
      </c>
      <c r="H8" s="102"/>
      <c r="I8" s="103"/>
      <c r="J8" s="104"/>
      <c r="K8" s="104"/>
      <c r="L8" s="105"/>
      <c r="M8" s="106"/>
      <c r="N8" s="107">
        <f>J7+M7</f>
        <v>435.33309999999994</v>
      </c>
      <c r="O8" s="108">
        <f>N8/F8*100</f>
        <v>86.892834331337312</v>
      </c>
      <c r="P8" s="109">
        <f>IF(G7&gt;(F8*1.05),0,(F8*1.05)-G7)</f>
        <v>213.55000000000007</v>
      </c>
      <c r="Q8" s="109">
        <f>IF(N8&gt;(F8*1.05),0,(F8*1.05)-N8)</f>
        <v>90.716900000000123</v>
      </c>
      <c r="R8" s="110">
        <f>IF(N8&gt;(1.05*F8),0,(F8*1.05)-N8)</f>
        <v>90.716900000000123</v>
      </c>
      <c r="S8" s="542"/>
      <c r="T8" s="542"/>
      <c r="U8" s="542"/>
      <c r="V8" s="111"/>
      <c r="W8" s="112"/>
      <c r="X8" s="542"/>
      <c r="AC8" s="50"/>
      <c r="AD8" s="95"/>
      <c r="AE8" s="52"/>
      <c r="AF8" s="53"/>
      <c r="AG8" s="50"/>
      <c r="AH8" s="95"/>
      <c r="AI8" s="54"/>
      <c r="AJ8" s="53"/>
      <c r="AK8" s="373" t="s">
        <v>351</v>
      </c>
    </row>
    <row r="9" spans="1:37" s="94" customFormat="1" x14ac:dyDescent="0.25">
      <c r="A9" s="113" t="s">
        <v>49</v>
      </c>
      <c r="B9" s="78"/>
      <c r="C9" s="79"/>
      <c r="D9" s="79"/>
      <c r="E9" s="80"/>
      <c r="F9" s="114">
        <v>501</v>
      </c>
      <c r="G9" s="115">
        <v>156.19999999999999</v>
      </c>
      <c r="H9" s="116"/>
      <c r="I9" s="117"/>
      <c r="J9" s="118"/>
      <c r="K9" s="119"/>
      <c r="L9" s="119"/>
      <c r="M9" s="119"/>
      <c r="N9" s="120"/>
      <c r="O9" s="121"/>
      <c r="P9" s="121"/>
      <c r="Q9" s="90"/>
      <c r="R9" s="91"/>
      <c r="S9" s="543"/>
      <c r="T9" s="543"/>
      <c r="U9" s="543"/>
      <c r="V9" s="122"/>
      <c r="W9" s="123"/>
      <c r="X9" s="543"/>
      <c r="AC9" s="50"/>
      <c r="AD9" s="95"/>
      <c r="AE9" s="52"/>
      <c r="AF9" s="53"/>
      <c r="AG9" s="50"/>
      <c r="AH9" s="95"/>
      <c r="AI9" s="54"/>
      <c r="AJ9" s="53"/>
      <c r="AK9" s="373" t="s">
        <v>351</v>
      </c>
    </row>
    <row r="10" spans="1:37" s="503" customFormat="1" x14ac:dyDescent="0.2">
      <c r="A10" s="63" t="s">
        <v>43</v>
      </c>
      <c r="B10" s="65" t="s">
        <v>42</v>
      </c>
      <c r="C10" s="65" t="s">
        <v>42</v>
      </c>
      <c r="D10" s="65" t="s">
        <v>42</v>
      </c>
      <c r="E10" s="65" t="s">
        <v>42</v>
      </c>
      <c r="F10" s="65" t="s">
        <v>42</v>
      </c>
      <c r="G10" s="432"/>
      <c r="H10" s="67"/>
      <c r="I10" s="68" t="s">
        <v>42</v>
      </c>
      <c r="J10" s="66"/>
      <c r="K10" s="66"/>
      <c r="L10" s="66"/>
      <c r="M10" s="66"/>
      <c r="N10" s="66"/>
      <c r="O10" s="69"/>
      <c r="P10" s="69"/>
      <c r="Q10" s="70"/>
      <c r="R10" s="70"/>
      <c r="S10" s="73"/>
      <c r="T10" s="72"/>
      <c r="U10" s="73"/>
      <c r="V10" s="74"/>
      <c r="W10" s="75"/>
      <c r="X10" s="76"/>
      <c r="Y10" s="62"/>
      <c r="Z10" s="62"/>
      <c r="AA10" s="62"/>
      <c r="AB10" s="62"/>
      <c r="AC10" s="50"/>
      <c r="AD10" s="51"/>
      <c r="AE10" s="52"/>
      <c r="AF10" s="53"/>
      <c r="AG10" s="50"/>
      <c r="AH10" s="51"/>
      <c r="AI10" s="54"/>
      <c r="AJ10" s="53"/>
      <c r="AK10" s="373" t="s">
        <v>351</v>
      </c>
    </row>
    <row r="11" spans="1:37" s="94" customFormat="1" ht="14.25" customHeight="1" x14ac:dyDescent="0.25">
      <c r="A11" s="124" t="s">
        <v>50</v>
      </c>
      <c r="B11" s="78"/>
      <c r="C11" s="125" t="s">
        <v>51</v>
      </c>
      <c r="D11" s="79"/>
      <c r="E11" s="80"/>
      <c r="F11" s="126">
        <f>F12+F13</f>
        <v>400</v>
      </c>
      <c r="G11" s="82">
        <f>G12+G13</f>
        <v>119</v>
      </c>
      <c r="H11" s="83">
        <v>62.55</v>
      </c>
      <c r="I11" s="84">
        <v>70.051999999999992</v>
      </c>
      <c r="J11" s="85">
        <f>G11+I11</f>
        <v>189.05199999999999</v>
      </c>
      <c r="K11" s="86">
        <v>1.4E-2</v>
      </c>
      <c r="L11" s="87">
        <v>62.55</v>
      </c>
      <c r="M11" s="86">
        <f>K11+L11</f>
        <v>62.564</v>
      </c>
      <c r="N11" s="88"/>
      <c r="O11" s="89"/>
      <c r="P11" s="89"/>
      <c r="Q11" s="90"/>
      <c r="R11" s="91"/>
      <c r="S11" s="541" t="s">
        <v>14</v>
      </c>
      <c r="T11" s="541" t="s">
        <v>52</v>
      </c>
      <c r="U11" s="541" t="s">
        <v>53</v>
      </c>
      <c r="V11" s="92">
        <v>56.125426099999999</v>
      </c>
      <c r="W11" s="93">
        <v>101.59070490000001</v>
      </c>
      <c r="X11" s="541"/>
      <c r="AC11" s="50"/>
      <c r="AD11" s="95">
        <v>1</v>
      </c>
      <c r="AE11" s="52"/>
      <c r="AF11" s="53"/>
      <c r="AG11" s="50"/>
      <c r="AH11" s="95">
        <f>F11</f>
        <v>400</v>
      </c>
      <c r="AI11" s="54"/>
      <c r="AJ11" s="53"/>
      <c r="AK11" s="373" t="s">
        <v>351</v>
      </c>
    </row>
    <row r="12" spans="1:37" s="94" customFormat="1" x14ac:dyDescent="0.2">
      <c r="A12" s="127" t="s">
        <v>48</v>
      </c>
      <c r="B12" s="78"/>
      <c r="C12" s="79"/>
      <c r="D12" s="79"/>
      <c r="E12" s="80"/>
      <c r="F12" s="128">
        <v>200</v>
      </c>
      <c r="G12" s="129">
        <v>60</v>
      </c>
      <c r="H12" s="102"/>
      <c r="I12" s="103"/>
      <c r="J12" s="104"/>
      <c r="K12" s="104"/>
      <c r="L12" s="105"/>
      <c r="M12" s="106"/>
      <c r="N12" s="107">
        <f>J11</f>
        <v>189.05199999999999</v>
      </c>
      <c r="O12" s="108">
        <f>N12/F12*100</f>
        <v>94.525999999999996</v>
      </c>
      <c r="P12" s="109">
        <f>IF(G11&gt;(F12*1.05),0,(F12*1.05)-G11)</f>
        <v>91</v>
      </c>
      <c r="Q12" s="109">
        <f>IF(N12&gt;(F12*1.05),0,(F12*1.05)-N12)</f>
        <v>20.948000000000008</v>
      </c>
      <c r="R12" s="110">
        <f>IF(N12&gt;(1.05*F12),0,(F12*1.05)-N12)</f>
        <v>20.948000000000008</v>
      </c>
      <c r="S12" s="542"/>
      <c r="T12" s="542"/>
      <c r="U12" s="542"/>
      <c r="V12" s="111"/>
      <c r="W12" s="112"/>
      <c r="X12" s="542"/>
      <c r="AC12" s="50"/>
      <c r="AD12" s="95"/>
      <c r="AE12" s="52"/>
      <c r="AF12" s="53"/>
      <c r="AG12" s="50"/>
      <c r="AH12" s="95"/>
      <c r="AI12" s="54"/>
      <c r="AJ12" s="53"/>
      <c r="AK12" s="373" t="s">
        <v>351</v>
      </c>
    </row>
    <row r="13" spans="1:37" s="94" customFormat="1" x14ac:dyDescent="0.2">
      <c r="A13" s="113" t="s">
        <v>49</v>
      </c>
      <c r="B13" s="78"/>
      <c r="C13" s="79"/>
      <c r="D13" s="79"/>
      <c r="E13" s="80"/>
      <c r="F13" s="114">
        <v>200</v>
      </c>
      <c r="G13" s="130">
        <v>59</v>
      </c>
      <c r="H13" s="116"/>
      <c r="I13" s="117"/>
      <c r="J13" s="118"/>
      <c r="K13" s="119"/>
      <c r="L13" s="119"/>
      <c r="M13" s="119"/>
      <c r="N13" s="120"/>
      <c r="O13" s="121"/>
      <c r="P13" s="121"/>
      <c r="Q13" s="90"/>
      <c r="R13" s="91"/>
      <c r="S13" s="543"/>
      <c r="T13" s="543"/>
      <c r="U13" s="543"/>
      <c r="V13" s="122"/>
      <c r="W13" s="123"/>
      <c r="X13" s="543"/>
      <c r="AC13" s="50"/>
      <c r="AD13" s="95"/>
      <c r="AE13" s="52"/>
      <c r="AF13" s="53"/>
      <c r="AG13" s="50"/>
      <c r="AH13" s="95"/>
      <c r="AI13" s="54"/>
      <c r="AJ13" s="53"/>
      <c r="AK13" s="373" t="s">
        <v>351</v>
      </c>
    </row>
    <row r="14" spans="1:37" s="503" customFormat="1" x14ac:dyDescent="0.2">
      <c r="A14" s="131" t="s">
        <v>54</v>
      </c>
      <c r="B14" s="132" t="s">
        <v>42</v>
      </c>
      <c r="C14" s="132" t="s">
        <v>42</v>
      </c>
      <c r="D14" s="132" t="s">
        <v>42</v>
      </c>
      <c r="E14" s="132" t="s">
        <v>42</v>
      </c>
      <c r="F14" s="133"/>
      <c r="G14" s="133"/>
      <c r="H14" s="135" t="s">
        <v>55</v>
      </c>
      <c r="I14" s="136" t="s">
        <v>42</v>
      </c>
      <c r="J14" s="134"/>
      <c r="K14" s="134"/>
      <c r="L14" s="134"/>
      <c r="M14" s="134"/>
      <c r="N14" s="134"/>
      <c r="O14" s="137"/>
      <c r="P14" s="137"/>
      <c r="Q14" s="138"/>
      <c r="R14" s="138"/>
      <c r="S14" s="139"/>
      <c r="T14" s="140"/>
      <c r="U14" s="139"/>
      <c r="V14" s="141"/>
      <c r="W14" s="142"/>
      <c r="X14" s="143"/>
      <c r="Y14" s="62"/>
      <c r="Z14" s="62"/>
      <c r="AA14" s="62"/>
      <c r="AB14" s="62"/>
      <c r="AC14" s="50"/>
      <c r="AD14" s="51"/>
      <c r="AE14" s="52"/>
      <c r="AF14" s="53"/>
      <c r="AG14" s="50"/>
      <c r="AH14" s="51"/>
      <c r="AI14" s="54"/>
      <c r="AJ14" s="53"/>
      <c r="AK14" s="373" t="s">
        <v>351</v>
      </c>
    </row>
    <row r="15" spans="1:37" ht="14.25" customHeight="1" x14ac:dyDescent="0.25">
      <c r="A15" s="144" t="s">
        <v>56</v>
      </c>
      <c r="B15" s="145"/>
      <c r="C15" s="125"/>
      <c r="D15" s="125" t="s">
        <v>57</v>
      </c>
      <c r="E15" s="146"/>
      <c r="F15" s="126">
        <f>F16+F17</f>
        <v>32</v>
      </c>
      <c r="G15" s="82">
        <f>G16+G17</f>
        <v>7</v>
      </c>
      <c r="H15" s="83">
        <v>0</v>
      </c>
      <c r="I15" s="84">
        <v>0</v>
      </c>
      <c r="J15" s="85">
        <f>G15+I15</f>
        <v>7</v>
      </c>
      <c r="K15" s="86">
        <v>1.669</v>
      </c>
      <c r="L15" s="87">
        <v>10.9</v>
      </c>
      <c r="M15" s="86">
        <f>K15+L15</f>
        <v>12.569000000000001</v>
      </c>
      <c r="N15" s="88"/>
      <c r="O15" s="89"/>
      <c r="P15" s="89"/>
      <c r="Q15" s="90"/>
      <c r="R15" s="91"/>
      <c r="S15" s="541" t="s">
        <v>14</v>
      </c>
      <c r="T15" s="541" t="s">
        <v>52</v>
      </c>
      <c r="U15" s="541" t="s">
        <v>53</v>
      </c>
      <c r="V15" s="92">
        <v>56.130646400000003</v>
      </c>
      <c r="W15" s="93">
        <v>101.538991928</v>
      </c>
      <c r="X15" s="541"/>
      <c r="AC15" s="50"/>
      <c r="AD15" s="51"/>
      <c r="AE15" s="52">
        <v>1</v>
      </c>
      <c r="AF15" s="53"/>
      <c r="AG15" s="50"/>
      <c r="AH15" s="51"/>
      <c r="AI15" s="54">
        <f>F15</f>
        <v>32</v>
      </c>
      <c r="AJ15" s="53"/>
      <c r="AK15" s="373" t="s">
        <v>351</v>
      </c>
    </row>
    <row r="16" spans="1:37" x14ac:dyDescent="0.2">
      <c r="A16" s="127" t="s">
        <v>13</v>
      </c>
      <c r="B16" s="78"/>
      <c r="C16" s="79"/>
      <c r="D16" s="79"/>
      <c r="E16" s="80"/>
      <c r="F16" s="128">
        <v>16</v>
      </c>
      <c r="G16" s="129">
        <v>3.4</v>
      </c>
      <c r="H16" s="102"/>
      <c r="I16" s="103"/>
      <c r="J16" s="104"/>
      <c r="K16" s="104"/>
      <c r="L16" s="105"/>
      <c r="M16" s="106"/>
      <c r="N16" s="107">
        <f>J15+5.8</f>
        <v>12.8</v>
      </c>
      <c r="O16" s="108">
        <f>N16/F16*100</f>
        <v>80</v>
      </c>
      <c r="P16" s="109">
        <f>IF(G15&gt;(F16*1.05),0,(F16*1.05)-G15)</f>
        <v>9.8000000000000007</v>
      </c>
      <c r="Q16" s="109">
        <f>IF(N16&gt;(F16*1.05),0,(F16*1.05)-N16)</f>
        <v>4</v>
      </c>
      <c r="R16" s="110">
        <f>IF(N16&gt;(1.05*F16),0,(F16*1.05)-N16)</f>
        <v>4</v>
      </c>
      <c r="S16" s="542"/>
      <c r="T16" s="542"/>
      <c r="U16" s="542"/>
      <c r="V16" s="111"/>
      <c r="W16" s="112"/>
      <c r="X16" s="542"/>
      <c r="AC16" s="50"/>
      <c r="AD16" s="51"/>
      <c r="AE16" s="52"/>
      <c r="AF16" s="53"/>
      <c r="AG16" s="50"/>
      <c r="AH16" s="51"/>
      <c r="AI16" s="54"/>
      <c r="AJ16" s="53"/>
      <c r="AK16" s="373" t="s">
        <v>351</v>
      </c>
    </row>
    <row r="17" spans="1:37" x14ac:dyDescent="0.2">
      <c r="A17" s="127" t="s">
        <v>10</v>
      </c>
      <c r="B17" s="78"/>
      <c r="C17" s="79"/>
      <c r="D17" s="79"/>
      <c r="E17" s="80"/>
      <c r="F17" s="128">
        <v>16</v>
      </c>
      <c r="G17" s="129">
        <v>3.6</v>
      </c>
      <c r="H17" s="116"/>
      <c r="I17" s="117"/>
      <c r="J17" s="118"/>
      <c r="K17" s="119"/>
      <c r="L17" s="119"/>
      <c r="M17" s="119"/>
      <c r="N17" s="120"/>
      <c r="O17" s="121"/>
      <c r="P17" s="121"/>
      <c r="Q17" s="90"/>
      <c r="R17" s="91"/>
      <c r="S17" s="543"/>
      <c r="T17" s="543"/>
      <c r="U17" s="543"/>
      <c r="V17" s="122"/>
      <c r="W17" s="123"/>
      <c r="X17" s="543"/>
      <c r="AC17" s="50"/>
      <c r="AD17" s="51"/>
      <c r="AE17" s="52"/>
      <c r="AF17" s="53"/>
      <c r="AG17" s="50"/>
      <c r="AH17" s="51"/>
      <c r="AI17" s="54"/>
      <c r="AJ17" s="53"/>
      <c r="AK17" s="373" t="s">
        <v>351</v>
      </c>
    </row>
    <row r="18" spans="1:37" s="503" customFormat="1" x14ac:dyDescent="0.2">
      <c r="A18" s="131" t="s">
        <v>54</v>
      </c>
      <c r="B18" s="132" t="s">
        <v>42</v>
      </c>
      <c r="C18" s="132" t="s">
        <v>42</v>
      </c>
      <c r="D18" s="132" t="s">
        <v>42</v>
      </c>
      <c r="E18" s="132" t="s">
        <v>42</v>
      </c>
      <c r="F18" s="133"/>
      <c r="G18" s="133"/>
      <c r="H18" s="135" t="s">
        <v>55</v>
      </c>
      <c r="I18" s="136" t="s">
        <v>42</v>
      </c>
      <c r="J18" s="134"/>
      <c r="K18" s="134"/>
      <c r="L18" s="134"/>
      <c r="M18" s="134"/>
      <c r="N18" s="134"/>
      <c r="O18" s="137"/>
      <c r="P18" s="137"/>
      <c r="Q18" s="138"/>
      <c r="R18" s="138"/>
      <c r="S18" s="139"/>
      <c r="T18" s="140"/>
      <c r="U18" s="139"/>
      <c r="V18" s="141"/>
      <c r="W18" s="142"/>
      <c r="X18" s="143"/>
      <c r="Y18" s="62"/>
      <c r="Z18" s="62"/>
      <c r="AA18" s="62"/>
      <c r="AB18" s="62"/>
      <c r="AC18" s="50"/>
      <c r="AD18" s="51"/>
      <c r="AE18" s="52"/>
      <c r="AF18" s="53"/>
      <c r="AG18" s="50"/>
      <c r="AH18" s="51"/>
      <c r="AI18" s="54"/>
      <c r="AJ18" s="53"/>
      <c r="AK18" s="373" t="s">
        <v>351</v>
      </c>
    </row>
    <row r="19" spans="1:37" s="503" customFormat="1" ht="14.25" customHeight="1" x14ac:dyDescent="0.25">
      <c r="A19" s="127" t="s">
        <v>58</v>
      </c>
      <c r="B19" s="145"/>
      <c r="C19" s="125"/>
      <c r="D19" s="125" t="s">
        <v>59</v>
      </c>
      <c r="E19" s="146"/>
      <c r="F19" s="126">
        <f>F20+F21</f>
        <v>30</v>
      </c>
      <c r="G19" s="82">
        <f>G20+G21</f>
        <v>19.7</v>
      </c>
      <c r="H19" s="83">
        <v>1.9000000000000017E-2</v>
      </c>
      <c r="I19" s="84">
        <v>1.9000000000000017E-2</v>
      </c>
      <c r="J19" s="85">
        <f>G19+I19</f>
        <v>19.718999999999998</v>
      </c>
      <c r="K19" s="86">
        <v>0</v>
      </c>
      <c r="L19" s="87">
        <v>28.530999999999999</v>
      </c>
      <c r="M19" s="86">
        <f>K19+L19</f>
        <v>28.530999999999999</v>
      </c>
      <c r="N19" s="88"/>
      <c r="O19" s="89"/>
      <c r="P19" s="89"/>
      <c r="Q19" s="90"/>
      <c r="R19" s="91"/>
      <c r="S19" s="541" t="s">
        <v>14</v>
      </c>
      <c r="T19" s="541" t="s">
        <v>52</v>
      </c>
      <c r="U19" s="541" t="s">
        <v>53</v>
      </c>
      <c r="V19" s="147">
        <v>56.144162799999997</v>
      </c>
      <c r="W19" s="148">
        <v>101.6224837</v>
      </c>
      <c r="X19" s="541"/>
      <c r="Y19" s="62"/>
      <c r="Z19" s="62"/>
      <c r="AA19" s="62"/>
      <c r="AB19" s="62"/>
      <c r="AC19" s="50"/>
      <c r="AD19" s="51"/>
      <c r="AE19" s="52">
        <v>1</v>
      </c>
      <c r="AF19" s="53"/>
      <c r="AG19" s="50"/>
      <c r="AH19" s="51"/>
      <c r="AI19" s="54">
        <f>F19</f>
        <v>30</v>
      </c>
      <c r="AJ19" s="53"/>
      <c r="AK19" s="373" t="s">
        <v>351</v>
      </c>
    </row>
    <row r="20" spans="1:37" x14ac:dyDescent="0.2">
      <c r="A20" s="127" t="s">
        <v>13</v>
      </c>
      <c r="B20" s="78"/>
      <c r="C20" s="79"/>
      <c r="D20" s="79"/>
      <c r="E20" s="80"/>
      <c r="F20" s="128">
        <v>15</v>
      </c>
      <c r="G20" s="433">
        <v>9.6</v>
      </c>
      <c r="H20" s="102"/>
      <c r="I20" s="103"/>
      <c r="J20" s="104"/>
      <c r="K20" s="104"/>
      <c r="L20" s="105"/>
      <c r="M20" s="106"/>
      <c r="N20" s="149">
        <v>28.530999999999999</v>
      </c>
      <c r="O20" s="150">
        <f>N20/(F20+F21)*100</f>
        <v>95.103333333333325</v>
      </c>
      <c r="P20" s="151">
        <f>IF(G19&gt;((F20+F21)*1.05),0,((F20+F21)*1.05)-G19)</f>
        <v>11.8</v>
      </c>
      <c r="Q20" s="151">
        <f>IF(N20&gt;((F20+F21)*1.05),0,((F20+F21)*1.05)-N20)</f>
        <v>2.9690000000000012</v>
      </c>
      <c r="R20" s="151">
        <f>IF(N20&gt;((F20+F21)*1.05),0,((F20+F21)*1.05)-N20)</f>
        <v>2.9690000000000012</v>
      </c>
      <c r="S20" s="542"/>
      <c r="T20" s="542"/>
      <c r="U20" s="542"/>
      <c r="V20" s="152"/>
      <c r="W20" s="153"/>
      <c r="X20" s="542"/>
      <c r="AC20" s="50"/>
      <c r="AD20" s="51"/>
      <c r="AE20" s="52"/>
      <c r="AF20" s="53"/>
      <c r="AG20" s="50"/>
      <c r="AH20" s="51"/>
      <c r="AI20" s="54"/>
      <c r="AJ20" s="53"/>
      <c r="AK20" s="373" t="s">
        <v>351</v>
      </c>
    </row>
    <row r="21" spans="1:37" x14ac:dyDescent="0.2">
      <c r="A21" s="127" t="s">
        <v>10</v>
      </c>
      <c r="B21" s="78"/>
      <c r="C21" s="79"/>
      <c r="D21" s="79"/>
      <c r="E21" s="80"/>
      <c r="F21" s="128">
        <v>15</v>
      </c>
      <c r="G21" s="433">
        <v>10.1</v>
      </c>
      <c r="H21" s="154"/>
      <c r="I21" s="155"/>
      <c r="J21" s="156"/>
      <c r="K21" s="6"/>
      <c r="L21" s="6"/>
      <c r="M21" s="157"/>
      <c r="N21" s="149">
        <v>28.530999999999999</v>
      </c>
      <c r="O21" s="150">
        <f>N21/(F20+F22)*100</f>
        <v>92.035483870967738</v>
      </c>
      <c r="P21" s="151">
        <f>IF(G19&gt;((F20+F22)*1.05),0,((F20+F22)*1.05)-G19)</f>
        <v>12.850000000000005</v>
      </c>
      <c r="Q21" s="151">
        <f>IF(N21&gt;((F20+F22)*1.05),0,((F20+F22)*1.05)-N21)</f>
        <v>4.0190000000000055</v>
      </c>
      <c r="R21" s="151">
        <f>IF(N21&gt;((F20+F22)*1.05),0,((F20+F22)*1.05)-N21)</f>
        <v>4.0190000000000055</v>
      </c>
      <c r="S21" s="542"/>
      <c r="T21" s="542"/>
      <c r="U21" s="542"/>
      <c r="V21" s="152"/>
      <c r="W21" s="153"/>
      <c r="X21" s="542"/>
      <c r="AC21" s="50"/>
      <c r="AD21" s="51"/>
      <c r="AE21" s="52"/>
      <c r="AF21" s="53"/>
      <c r="AG21" s="50"/>
      <c r="AH21" s="51"/>
      <c r="AI21" s="54"/>
      <c r="AJ21" s="53"/>
      <c r="AK21" s="373" t="s">
        <v>351</v>
      </c>
    </row>
    <row r="22" spans="1:37" x14ac:dyDescent="0.2">
      <c r="A22" s="127" t="s">
        <v>60</v>
      </c>
      <c r="B22" s="78"/>
      <c r="C22" s="79"/>
      <c r="D22" s="79"/>
      <c r="E22" s="80"/>
      <c r="F22" s="128">
        <v>16</v>
      </c>
      <c r="G22" s="129">
        <v>0</v>
      </c>
      <c r="H22" s="116"/>
      <c r="I22" s="117"/>
      <c r="J22" s="118"/>
      <c r="K22" s="119"/>
      <c r="L22" s="119"/>
      <c r="M22" s="119"/>
      <c r="N22" s="120"/>
      <c r="O22" s="121"/>
      <c r="P22" s="121"/>
      <c r="Q22" s="90"/>
      <c r="R22" s="91"/>
      <c r="S22" s="543"/>
      <c r="T22" s="543"/>
      <c r="U22" s="543"/>
      <c r="V22" s="158"/>
      <c r="W22" s="159"/>
      <c r="X22" s="543"/>
      <c r="AC22" s="50"/>
      <c r="AD22" s="51"/>
      <c r="AE22" s="52"/>
      <c r="AF22" s="53"/>
      <c r="AG22" s="50"/>
      <c r="AH22" s="51"/>
      <c r="AI22" s="54"/>
      <c r="AJ22" s="53"/>
      <c r="AK22" s="373" t="s">
        <v>351</v>
      </c>
    </row>
    <row r="23" spans="1:37" s="503" customFormat="1" x14ac:dyDescent="0.2">
      <c r="A23" s="131" t="s">
        <v>61</v>
      </c>
      <c r="B23" s="132" t="s">
        <v>42</v>
      </c>
      <c r="C23" s="132" t="s">
        <v>42</v>
      </c>
      <c r="D23" s="132" t="s">
        <v>42</v>
      </c>
      <c r="E23" s="132" t="s">
        <v>42</v>
      </c>
      <c r="F23" s="133"/>
      <c r="G23" s="133"/>
      <c r="H23" s="135" t="s">
        <v>55</v>
      </c>
      <c r="I23" s="136" t="s">
        <v>42</v>
      </c>
      <c r="J23" s="134"/>
      <c r="K23" s="134"/>
      <c r="L23" s="134"/>
      <c r="M23" s="134"/>
      <c r="N23" s="134"/>
      <c r="O23" s="137"/>
      <c r="P23" s="137"/>
      <c r="Q23" s="138"/>
      <c r="R23" s="138"/>
      <c r="S23" s="139"/>
      <c r="T23" s="140"/>
      <c r="U23" s="139"/>
      <c r="V23" s="141"/>
      <c r="W23" s="142"/>
      <c r="X23" s="76"/>
      <c r="Y23" s="62"/>
      <c r="Z23" s="62"/>
      <c r="AA23" s="62"/>
      <c r="AB23" s="62"/>
      <c r="AC23" s="50"/>
      <c r="AD23" s="51"/>
      <c r="AE23" s="52"/>
      <c r="AF23" s="53"/>
      <c r="AG23" s="50"/>
      <c r="AH23" s="51"/>
      <c r="AI23" s="54"/>
      <c r="AJ23" s="53"/>
      <c r="AK23" s="373" t="s">
        <v>351</v>
      </c>
    </row>
    <row r="24" spans="1:37" s="503" customFormat="1" ht="14.25" customHeight="1" x14ac:dyDescent="0.25">
      <c r="A24" s="160" t="s">
        <v>62</v>
      </c>
      <c r="B24" s="145"/>
      <c r="C24" s="125"/>
      <c r="D24" s="125" t="s">
        <v>5</v>
      </c>
      <c r="E24" s="146"/>
      <c r="F24" s="126">
        <f>F25+F26+F27</f>
        <v>90.5</v>
      </c>
      <c r="G24" s="82">
        <f>G25+G26+G27</f>
        <v>27.1</v>
      </c>
      <c r="H24" s="83">
        <v>6.6280000000000001</v>
      </c>
      <c r="I24" s="84">
        <v>7.1280000000000001</v>
      </c>
      <c r="J24" s="191">
        <f>G24+I24</f>
        <v>34.228000000000002</v>
      </c>
      <c r="K24" s="86">
        <v>0</v>
      </c>
      <c r="L24" s="87">
        <v>22.138999999999999</v>
      </c>
      <c r="M24" s="86">
        <f>K24+L24</f>
        <v>22.138999999999999</v>
      </c>
      <c r="N24" s="88"/>
      <c r="O24" s="89"/>
      <c r="P24" s="89"/>
      <c r="Q24" s="90"/>
      <c r="R24" s="91"/>
      <c r="S24" s="541" t="s">
        <v>14</v>
      </c>
      <c r="T24" s="541" t="s">
        <v>52</v>
      </c>
      <c r="U24" s="541" t="s">
        <v>53</v>
      </c>
      <c r="V24" s="147">
        <v>56.158215400000003</v>
      </c>
      <c r="W24" s="148">
        <v>101.57996540000001</v>
      </c>
      <c r="X24" s="541"/>
      <c r="Y24" s="62"/>
      <c r="Z24" s="62"/>
      <c r="AA24" s="62"/>
      <c r="AB24" s="62"/>
      <c r="AC24" s="50"/>
      <c r="AD24" s="51"/>
      <c r="AE24" s="52">
        <v>1</v>
      </c>
      <c r="AF24" s="53"/>
      <c r="AG24" s="50"/>
      <c r="AH24" s="51"/>
      <c r="AI24" s="54">
        <f>F24</f>
        <v>90.5</v>
      </c>
      <c r="AJ24" s="53"/>
      <c r="AK24" s="373" t="s">
        <v>351</v>
      </c>
    </row>
    <row r="25" spans="1:37" x14ac:dyDescent="0.2">
      <c r="A25" s="127" t="s">
        <v>13</v>
      </c>
      <c r="B25" s="78"/>
      <c r="C25" s="79"/>
      <c r="D25" s="79"/>
      <c r="E25" s="80"/>
      <c r="F25" s="128">
        <v>25</v>
      </c>
      <c r="G25" s="129">
        <v>12.7</v>
      </c>
      <c r="H25" s="102"/>
      <c r="I25" s="103"/>
      <c r="J25" s="104"/>
      <c r="K25" s="104"/>
      <c r="L25" s="105"/>
      <c r="M25" s="106"/>
      <c r="N25" s="149">
        <f>J24+5.2</f>
        <v>39.428000000000004</v>
      </c>
      <c r="O25" s="150">
        <f>N25/(F25+F26)*100</f>
        <v>78.856000000000009</v>
      </c>
      <c r="P25" s="151">
        <f>IF(G24&gt;((F25+F26)*1.05),0,((F25+F26)*1.05)-G24)</f>
        <v>25.4</v>
      </c>
      <c r="Q25" s="151">
        <f>IF(N25&gt;((F25+F26)*1.05),0,((F25+F26)*1.05)-N25)</f>
        <v>13.071999999999996</v>
      </c>
      <c r="R25" s="151">
        <f>IF(N25&gt;((F25+F26)*1.05),0,((F25+F26)*1.05)-N25)</f>
        <v>13.071999999999996</v>
      </c>
      <c r="S25" s="542"/>
      <c r="T25" s="542"/>
      <c r="U25" s="542"/>
      <c r="V25" s="152"/>
      <c r="W25" s="153"/>
      <c r="X25" s="542"/>
      <c r="AC25" s="50"/>
      <c r="AD25" s="51"/>
      <c r="AE25" s="52"/>
      <c r="AF25" s="53"/>
      <c r="AG25" s="50"/>
      <c r="AH25" s="51"/>
      <c r="AI25" s="54"/>
      <c r="AJ25" s="53"/>
      <c r="AK25" s="373" t="s">
        <v>351</v>
      </c>
    </row>
    <row r="26" spans="1:37" x14ac:dyDescent="0.2">
      <c r="A26" s="127" t="s">
        <v>10</v>
      </c>
      <c r="B26" s="78"/>
      <c r="C26" s="79"/>
      <c r="D26" s="79"/>
      <c r="E26" s="80"/>
      <c r="F26" s="128">
        <v>25</v>
      </c>
      <c r="G26" s="129">
        <v>14.4</v>
      </c>
      <c r="H26" s="154"/>
      <c r="I26" s="155"/>
      <c r="J26" s="156"/>
      <c r="K26" s="6"/>
      <c r="L26" s="6"/>
      <c r="M26" s="157"/>
      <c r="N26" s="149">
        <f>J24+5.2</f>
        <v>39.428000000000004</v>
      </c>
      <c r="O26" s="150">
        <f>N26/(F25+F27)*100</f>
        <v>60.195419847328246</v>
      </c>
      <c r="P26" s="151">
        <f>IF(G24&gt;((F25+F27)*1.05),0,((F25+F27)*1.05)-G24)</f>
        <v>41.675000000000004</v>
      </c>
      <c r="Q26" s="151">
        <f>IF(N26&gt;((F25+F27)*1.05),0,((F25+F27)*1.05)-N26)</f>
        <v>29.347000000000001</v>
      </c>
      <c r="R26" s="151">
        <f>IF(N26&gt;((F25+F27)*1.05),0,((F25+F27)*1.05)-N26)</f>
        <v>29.347000000000001</v>
      </c>
      <c r="S26" s="542"/>
      <c r="T26" s="542"/>
      <c r="U26" s="542"/>
      <c r="V26" s="152"/>
      <c r="W26" s="153"/>
      <c r="X26" s="542"/>
      <c r="AC26" s="50"/>
      <c r="AD26" s="51"/>
      <c r="AE26" s="52"/>
      <c r="AF26" s="53"/>
      <c r="AG26" s="50"/>
      <c r="AH26" s="51"/>
      <c r="AI26" s="54"/>
      <c r="AJ26" s="53"/>
      <c r="AK26" s="373" t="s">
        <v>351</v>
      </c>
    </row>
    <row r="27" spans="1:37" x14ac:dyDescent="0.2">
      <c r="A27" s="127" t="s">
        <v>60</v>
      </c>
      <c r="B27" s="78"/>
      <c r="C27" s="79"/>
      <c r="D27" s="79"/>
      <c r="E27" s="80"/>
      <c r="F27" s="128">
        <v>40.5</v>
      </c>
      <c r="G27" s="129">
        <v>0</v>
      </c>
      <c r="H27" s="116"/>
      <c r="I27" s="117"/>
      <c r="J27" s="118"/>
      <c r="K27" s="119"/>
      <c r="L27" s="119"/>
      <c r="M27" s="119"/>
      <c r="N27" s="120"/>
      <c r="O27" s="121"/>
      <c r="P27" s="121"/>
      <c r="Q27" s="90"/>
      <c r="R27" s="91"/>
      <c r="S27" s="543"/>
      <c r="T27" s="543"/>
      <c r="U27" s="543"/>
      <c r="V27" s="158"/>
      <c r="W27" s="159"/>
      <c r="X27" s="543"/>
      <c r="AC27" s="50"/>
      <c r="AD27" s="51"/>
      <c r="AE27" s="52"/>
      <c r="AF27" s="53"/>
      <c r="AG27" s="50"/>
      <c r="AH27" s="51"/>
      <c r="AI27" s="54"/>
      <c r="AJ27" s="53"/>
      <c r="AK27" s="373" t="s">
        <v>351</v>
      </c>
    </row>
    <row r="28" spans="1:37" s="503" customFormat="1" x14ac:dyDescent="0.2">
      <c r="A28" s="161" t="s">
        <v>63</v>
      </c>
      <c r="B28" s="162" t="s">
        <v>42</v>
      </c>
      <c r="C28" s="162" t="s">
        <v>42</v>
      </c>
      <c r="D28" s="162" t="s">
        <v>42</v>
      </c>
      <c r="E28" s="162" t="s">
        <v>42</v>
      </c>
      <c r="F28" s="163"/>
      <c r="G28" s="163"/>
      <c r="H28" s="165" t="s">
        <v>64</v>
      </c>
      <c r="I28" s="166" t="s">
        <v>42</v>
      </c>
      <c r="J28" s="164"/>
      <c r="K28" s="164"/>
      <c r="L28" s="164"/>
      <c r="M28" s="164"/>
      <c r="N28" s="164"/>
      <c r="O28" s="167"/>
      <c r="P28" s="167"/>
      <c r="Q28" s="168"/>
      <c r="R28" s="168"/>
      <c r="S28" s="169"/>
      <c r="T28" s="170"/>
      <c r="U28" s="171"/>
      <c r="V28" s="172"/>
      <c r="W28" s="173"/>
      <c r="X28" s="76"/>
      <c r="Y28" s="62"/>
      <c r="Z28" s="62"/>
      <c r="AA28" s="62"/>
      <c r="AB28" s="62"/>
      <c r="AC28" s="50"/>
      <c r="AD28" s="51"/>
      <c r="AE28" s="52"/>
      <c r="AF28" s="53"/>
      <c r="AG28" s="50"/>
      <c r="AH28" s="51"/>
      <c r="AI28" s="54"/>
      <c r="AJ28" s="53"/>
      <c r="AK28" s="373" t="s">
        <v>351</v>
      </c>
    </row>
    <row r="29" spans="1:37" ht="19.5" customHeight="1" x14ac:dyDescent="0.25">
      <c r="A29" s="127" t="s">
        <v>65</v>
      </c>
      <c r="B29" s="174"/>
      <c r="C29" s="175"/>
      <c r="D29" s="175"/>
      <c r="E29" s="176" t="s">
        <v>4</v>
      </c>
      <c r="F29" s="126">
        <f>F30</f>
        <v>5.6</v>
      </c>
      <c r="G29" s="82">
        <f>G30</f>
        <v>1.2</v>
      </c>
      <c r="H29" s="83">
        <v>0.5</v>
      </c>
      <c r="I29" s="84">
        <v>0.5</v>
      </c>
      <c r="J29" s="85">
        <f>G29+I29</f>
        <v>1.7</v>
      </c>
      <c r="K29" s="86">
        <v>0</v>
      </c>
      <c r="L29" s="87">
        <v>2.2799999999999998</v>
      </c>
      <c r="M29" s="86">
        <f>K29+L29</f>
        <v>2.2799999999999998</v>
      </c>
      <c r="N29" s="88"/>
      <c r="O29" s="89"/>
      <c r="P29" s="89"/>
      <c r="Q29" s="90"/>
      <c r="R29" s="91"/>
      <c r="S29" s="547" t="s">
        <v>14</v>
      </c>
      <c r="T29" s="547" t="s">
        <v>52</v>
      </c>
      <c r="U29" s="547" t="s">
        <v>66</v>
      </c>
      <c r="V29" s="177">
        <v>56.161226630000002</v>
      </c>
      <c r="W29" s="178">
        <v>101.49754106</v>
      </c>
      <c r="X29" s="554"/>
      <c r="AC29" s="50"/>
      <c r="AD29" s="51"/>
      <c r="AE29" s="52"/>
      <c r="AF29" s="53">
        <v>1</v>
      </c>
      <c r="AG29" s="50"/>
      <c r="AH29" s="51"/>
      <c r="AI29" s="54"/>
      <c r="AJ29" s="53">
        <f>F29</f>
        <v>5.6</v>
      </c>
      <c r="AK29" s="373" t="s">
        <v>351</v>
      </c>
    </row>
    <row r="30" spans="1:37" ht="19.5" customHeight="1" x14ac:dyDescent="0.25">
      <c r="A30" s="127" t="s">
        <v>13</v>
      </c>
      <c r="B30" s="78"/>
      <c r="C30" s="79"/>
      <c r="D30" s="79"/>
      <c r="E30" s="80"/>
      <c r="F30" s="128">
        <v>5.6</v>
      </c>
      <c r="G30" s="179">
        <v>1.2</v>
      </c>
      <c r="H30" s="102"/>
      <c r="I30" s="103"/>
      <c r="J30" s="104"/>
      <c r="K30" s="104"/>
      <c r="L30" s="105"/>
      <c r="M30" s="106"/>
      <c r="N30" s="107">
        <f>J29+1.08</f>
        <v>2.7800000000000002</v>
      </c>
      <c r="O30" s="108">
        <f>N30/F30*100</f>
        <v>49.642857142857153</v>
      </c>
      <c r="P30" s="109">
        <f>IF(G29&gt;(F30*1.05),0,(F30*1.05)-G29)</f>
        <v>4.68</v>
      </c>
      <c r="Q30" s="109">
        <f>IF(N30&gt;(F30*1.05),0,(F30*1.05)-N30)</f>
        <v>3.0999999999999996</v>
      </c>
      <c r="R30" s="110">
        <f>IF(N30&gt;(1.05*F30),0,(F30*1.05)-N30)</f>
        <v>3.0999999999999996</v>
      </c>
      <c r="S30" s="548"/>
      <c r="T30" s="548"/>
      <c r="U30" s="548"/>
      <c r="V30" s="180"/>
      <c r="W30" s="181"/>
      <c r="X30" s="555"/>
      <c r="AC30" s="50"/>
      <c r="AD30" s="51"/>
      <c r="AE30" s="52"/>
      <c r="AF30" s="53"/>
      <c r="AG30" s="50"/>
      <c r="AH30" s="51"/>
      <c r="AI30" s="54"/>
      <c r="AJ30" s="53"/>
      <c r="AK30" s="373" t="s">
        <v>351</v>
      </c>
    </row>
    <row r="31" spans="1:37" s="503" customFormat="1" x14ac:dyDescent="0.2">
      <c r="A31" s="131" t="s">
        <v>70</v>
      </c>
      <c r="B31" s="132" t="s">
        <v>42</v>
      </c>
      <c r="C31" s="132" t="s">
        <v>42</v>
      </c>
      <c r="D31" s="132" t="s">
        <v>42</v>
      </c>
      <c r="E31" s="132" t="s">
        <v>42</v>
      </c>
      <c r="F31" s="133"/>
      <c r="G31" s="133"/>
      <c r="H31" s="135" t="s">
        <v>71</v>
      </c>
      <c r="I31" s="136" t="s">
        <v>42</v>
      </c>
      <c r="J31" s="134"/>
      <c r="K31" s="134"/>
      <c r="L31" s="134"/>
      <c r="M31" s="134"/>
      <c r="N31" s="134"/>
      <c r="O31" s="137"/>
      <c r="P31" s="137"/>
      <c r="Q31" s="138"/>
      <c r="R31" s="138"/>
      <c r="S31" s="139"/>
      <c r="T31" s="140"/>
      <c r="U31" s="139"/>
      <c r="V31" s="141"/>
      <c r="W31" s="142"/>
      <c r="X31" s="76"/>
      <c r="Y31" s="62"/>
      <c r="Z31" s="62"/>
      <c r="AA31" s="62"/>
      <c r="AB31" s="62"/>
      <c r="AC31" s="50"/>
      <c r="AD31" s="51"/>
      <c r="AE31" s="52"/>
      <c r="AF31" s="53"/>
      <c r="AG31" s="50"/>
      <c r="AH31" s="51"/>
      <c r="AI31" s="54"/>
      <c r="AJ31" s="53"/>
      <c r="AK31" s="373" t="s">
        <v>351</v>
      </c>
    </row>
    <row r="32" spans="1:37" s="94" customFormat="1" ht="15.75" customHeight="1" x14ac:dyDescent="0.25">
      <c r="A32" s="127" t="s">
        <v>72</v>
      </c>
      <c r="B32" s="145"/>
      <c r="C32" s="125"/>
      <c r="D32" s="125" t="s">
        <v>59</v>
      </c>
      <c r="E32" s="146"/>
      <c r="F32" s="126">
        <f>F33+F34</f>
        <v>32</v>
      </c>
      <c r="G32" s="82">
        <f>G33+G34</f>
        <v>10</v>
      </c>
      <c r="H32" s="83">
        <v>0</v>
      </c>
      <c r="I32" s="84">
        <v>0</v>
      </c>
      <c r="J32" s="85">
        <f>G32+I32</f>
        <v>10</v>
      </c>
      <c r="K32" s="86">
        <v>7.4999999999999997E-2</v>
      </c>
      <c r="L32" s="87">
        <v>10.154999999999999</v>
      </c>
      <c r="M32" s="86">
        <f>K32+L32</f>
        <v>10.229999999999999</v>
      </c>
      <c r="N32" s="88"/>
      <c r="O32" s="89"/>
      <c r="P32" s="89"/>
      <c r="Q32" s="90"/>
      <c r="R32" s="91"/>
      <c r="S32" s="541" t="s">
        <v>14</v>
      </c>
      <c r="T32" s="541" t="s">
        <v>52</v>
      </c>
      <c r="U32" s="541" t="s">
        <v>73</v>
      </c>
      <c r="V32" s="92">
        <v>56.318410999999998</v>
      </c>
      <c r="W32" s="93">
        <v>101.6741753</v>
      </c>
      <c r="X32" s="541"/>
      <c r="AC32" s="50"/>
      <c r="AD32" s="95"/>
      <c r="AE32" s="52">
        <v>1</v>
      </c>
      <c r="AF32" s="53"/>
      <c r="AG32" s="50"/>
      <c r="AH32" s="95"/>
      <c r="AI32" s="187">
        <f>F32</f>
        <v>32</v>
      </c>
      <c r="AJ32" s="53"/>
      <c r="AK32" s="373" t="s">
        <v>351</v>
      </c>
    </row>
    <row r="33" spans="1:37" s="94" customFormat="1" x14ac:dyDescent="0.25">
      <c r="A33" s="188" t="s">
        <v>13</v>
      </c>
      <c r="B33" s="78"/>
      <c r="C33" s="79"/>
      <c r="D33" s="79"/>
      <c r="E33" s="80"/>
      <c r="F33" s="185">
        <v>16</v>
      </c>
      <c r="G33" s="186">
        <v>4.0999999999999996</v>
      </c>
      <c r="H33" s="102"/>
      <c r="I33" s="103"/>
      <c r="J33" s="104"/>
      <c r="K33" s="104"/>
      <c r="L33" s="105"/>
      <c r="M33" s="106"/>
      <c r="N33" s="107">
        <f>J32</f>
        <v>10</v>
      </c>
      <c r="O33" s="108">
        <f>N33/F33*100</f>
        <v>62.5</v>
      </c>
      <c r="P33" s="109">
        <f>IF(G32&gt;(F33*1.05),0,(F33*1.05)-G32)</f>
        <v>6.8000000000000007</v>
      </c>
      <c r="Q33" s="109">
        <f>IF(N33&gt;(F33*1.05),0,(F33*1.05)-N33)</f>
        <v>6.8000000000000007</v>
      </c>
      <c r="R33" s="110">
        <f>IF(N33&gt;(1.05*F33),0,(F33*1.05)-N33)</f>
        <v>6.8000000000000007</v>
      </c>
      <c r="S33" s="542"/>
      <c r="T33" s="542"/>
      <c r="U33" s="542"/>
      <c r="V33" s="111"/>
      <c r="W33" s="112"/>
      <c r="X33" s="542"/>
      <c r="AC33" s="50"/>
      <c r="AD33" s="95"/>
      <c r="AE33" s="52"/>
      <c r="AF33" s="53"/>
      <c r="AG33" s="50"/>
      <c r="AH33" s="95"/>
      <c r="AI33" s="54"/>
      <c r="AJ33" s="53"/>
      <c r="AK33" s="373" t="s">
        <v>351</v>
      </c>
    </row>
    <row r="34" spans="1:37" s="94" customFormat="1" x14ac:dyDescent="0.25">
      <c r="A34" s="188" t="s">
        <v>10</v>
      </c>
      <c r="B34" s="78"/>
      <c r="C34" s="79"/>
      <c r="D34" s="79"/>
      <c r="E34" s="80"/>
      <c r="F34" s="185">
        <v>16</v>
      </c>
      <c r="G34" s="186">
        <v>5.9</v>
      </c>
      <c r="H34" s="116"/>
      <c r="I34" s="117"/>
      <c r="J34" s="118"/>
      <c r="K34" s="119"/>
      <c r="L34" s="119"/>
      <c r="M34" s="119"/>
      <c r="N34" s="120"/>
      <c r="O34" s="121"/>
      <c r="P34" s="121"/>
      <c r="Q34" s="90"/>
      <c r="R34" s="91"/>
      <c r="S34" s="543"/>
      <c r="T34" s="543"/>
      <c r="U34" s="543"/>
      <c r="V34" s="122"/>
      <c r="W34" s="123"/>
      <c r="X34" s="543"/>
      <c r="AC34" s="50"/>
      <c r="AD34" s="95"/>
      <c r="AE34" s="52"/>
      <c r="AF34" s="53"/>
      <c r="AG34" s="50"/>
      <c r="AH34" s="95"/>
      <c r="AI34" s="54"/>
      <c r="AJ34" s="53"/>
      <c r="AK34" s="373" t="s">
        <v>351</v>
      </c>
    </row>
    <row r="35" spans="1:37" s="503" customFormat="1" x14ac:dyDescent="0.2">
      <c r="A35" s="131" t="s">
        <v>70</v>
      </c>
      <c r="B35" s="132" t="s">
        <v>42</v>
      </c>
      <c r="C35" s="132" t="s">
        <v>42</v>
      </c>
      <c r="D35" s="132" t="s">
        <v>42</v>
      </c>
      <c r="E35" s="132" t="s">
        <v>42</v>
      </c>
      <c r="F35" s="133"/>
      <c r="G35" s="133"/>
      <c r="H35" s="135" t="s">
        <v>71</v>
      </c>
      <c r="I35" s="136" t="s">
        <v>42</v>
      </c>
      <c r="J35" s="134"/>
      <c r="K35" s="134"/>
      <c r="L35" s="134"/>
      <c r="M35" s="134"/>
      <c r="N35" s="134"/>
      <c r="O35" s="137"/>
      <c r="P35" s="137"/>
      <c r="Q35" s="138"/>
      <c r="R35" s="138"/>
      <c r="S35" s="139"/>
      <c r="T35" s="140"/>
      <c r="U35" s="139"/>
      <c r="V35" s="141"/>
      <c r="W35" s="142"/>
      <c r="X35" s="76"/>
      <c r="Y35" s="62"/>
      <c r="Z35" s="62"/>
      <c r="AA35" s="62"/>
      <c r="AB35" s="62"/>
      <c r="AC35" s="50"/>
      <c r="AD35" s="51"/>
      <c r="AE35" s="52"/>
      <c r="AF35" s="53"/>
      <c r="AG35" s="50"/>
      <c r="AH35" s="51"/>
      <c r="AI35" s="54"/>
      <c r="AJ35" s="53"/>
      <c r="AK35" s="373" t="s">
        <v>351</v>
      </c>
    </row>
    <row r="36" spans="1:37" s="94" customFormat="1" ht="15.75" customHeight="1" x14ac:dyDescent="0.25">
      <c r="A36" s="127" t="s">
        <v>74</v>
      </c>
      <c r="B36" s="145"/>
      <c r="C36" s="125"/>
      <c r="D36" s="125" t="s">
        <v>59</v>
      </c>
      <c r="E36" s="146"/>
      <c r="F36" s="126">
        <f>F37+F38</f>
        <v>50</v>
      </c>
      <c r="G36" s="82">
        <f>G37+G38</f>
        <v>15.4</v>
      </c>
      <c r="H36" s="83">
        <v>0.36999999999999988</v>
      </c>
      <c r="I36" s="84">
        <v>0.36999999999999988</v>
      </c>
      <c r="J36" s="85">
        <f>G36+I36</f>
        <v>15.77</v>
      </c>
      <c r="K36" s="86">
        <v>0.65500000000000003</v>
      </c>
      <c r="L36" s="87">
        <v>19.942</v>
      </c>
      <c r="M36" s="86">
        <f>K36+L36</f>
        <v>20.597000000000001</v>
      </c>
      <c r="N36" s="88"/>
      <c r="O36" s="89"/>
      <c r="P36" s="89"/>
      <c r="Q36" s="90"/>
      <c r="R36" s="91"/>
      <c r="S36" s="541" t="s">
        <v>14</v>
      </c>
      <c r="T36" s="541" t="s">
        <v>52</v>
      </c>
      <c r="U36" s="541" t="s">
        <v>53</v>
      </c>
      <c r="V36" s="92">
        <v>56.1831137</v>
      </c>
      <c r="W36" s="93">
        <v>101.5989232</v>
      </c>
      <c r="X36" s="541"/>
      <c r="AC36" s="50"/>
      <c r="AD36" s="95"/>
      <c r="AE36" s="52">
        <v>1</v>
      </c>
      <c r="AF36" s="53"/>
      <c r="AG36" s="50"/>
      <c r="AH36" s="95"/>
      <c r="AI36" s="187">
        <f>F36</f>
        <v>50</v>
      </c>
      <c r="AJ36" s="53"/>
      <c r="AK36" s="373" t="s">
        <v>351</v>
      </c>
    </row>
    <row r="37" spans="1:37" s="94" customFormat="1" x14ac:dyDescent="0.25">
      <c r="A37" s="188" t="s">
        <v>13</v>
      </c>
      <c r="B37" s="78"/>
      <c r="C37" s="79"/>
      <c r="D37" s="79"/>
      <c r="E37" s="80"/>
      <c r="F37" s="185">
        <v>25</v>
      </c>
      <c r="G37" s="186">
        <v>7.9</v>
      </c>
      <c r="H37" s="102"/>
      <c r="I37" s="103"/>
      <c r="J37" s="104"/>
      <c r="K37" s="104"/>
      <c r="L37" s="105"/>
      <c r="M37" s="106"/>
      <c r="N37" s="107">
        <f>J36+5.7</f>
        <v>21.47</v>
      </c>
      <c r="O37" s="108">
        <f>N37/F37*100</f>
        <v>85.88</v>
      </c>
      <c r="P37" s="109">
        <f>IF(G36&gt;(F37*1.05),0,(F37*1.05)-G36)</f>
        <v>10.85</v>
      </c>
      <c r="Q37" s="109">
        <f>IF(N37&gt;(F37*1.05),0,(F37*1.05)-N37)</f>
        <v>4.7800000000000011</v>
      </c>
      <c r="R37" s="110">
        <f>IF(N37&gt;(1.05*F37),0,(F37*1.05)-N37)</f>
        <v>4.7800000000000011</v>
      </c>
      <c r="S37" s="542"/>
      <c r="T37" s="542"/>
      <c r="U37" s="542"/>
      <c r="V37" s="111"/>
      <c r="W37" s="112"/>
      <c r="X37" s="542"/>
      <c r="AC37" s="50"/>
      <c r="AD37" s="95"/>
      <c r="AE37" s="52"/>
      <c r="AF37" s="53"/>
      <c r="AG37" s="50"/>
      <c r="AH37" s="95"/>
      <c r="AI37" s="54"/>
      <c r="AJ37" s="53"/>
      <c r="AK37" s="373" t="s">
        <v>351</v>
      </c>
    </row>
    <row r="38" spans="1:37" s="94" customFormat="1" x14ac:dyDescent="0.25">
      <c r="A38" s="188" t="s">
        <v>10</v>
      </c>
      <c r="B38" s="78"/>
      <c r="C38" s="79"/>
      <c r="D38" s="79"/>
      <c r="E38" s="80"/>
      <c r="F38" s="185">
        <v>25</v>
      </c>
      <c r="G38" s="186">
        <v>7.5</v>
      </c>
      <c r="H38" s="116"/>
      <c r="I38" s="117"/>
      <c r="J38" s="118"/>
      <c r="K38" s="119"/>
      <c r="L38" s="119"/>
      <c r="M38" s="119"/>
      <c r="N38" s="120"/>
      <c r="O38" s="121"/>
      <c r="P38" s="121"/>
      <c r="Q38" s="90"/>
      <c r="R38" s="91"/>
      <c r="S38" s="543"/>
      <c r="T38" s="543"/>
      <c r="U38" s="543"/>
      <c r="V38" s="122"/>
      <c r="W38" s="123"/>
      <c r="X38" s="543"/>
      <c r="AC38" s="50"/>
      <c r="AD38" s="95"/>
      <c r="AE38" s="52"/>
      <c r="AF38" s="53"/>
      <c r="AG38" s="50"/>
      <c r="AH38" s="95"/>
      <c r="AI38" s="54"/>
      <c r="AJ38" s="53"/>
      <c r="AK38" s="373" t="s">
        <v>351</v>
      </c>
    </row>
    <row r="39" spans="1:37" s="503" customFormat="1" x14ac:dyDescent="0.2">
      <c r="A39" s="131" t="s">
        <v>70</v>
      </c>
      <c r="B39" s="132" t="s">
        <v>42</v>
      </c>
      <c r="C39" s="132" t="s">
        <v>42</v>
      </c>
      <c r="D39" s="132" t="s">
        <v>42</v>
      </c>
      <c r="E39" s="132" t="s">
        <v>42</v>
      </c>
      <c r="F39" s="133"/>
      <c r="G39" s="133"/>
      <c r="H39" s="135" t="s">
        <v>71</v>
      </c>
      <c r="I39" s="136" t="s">
        <v>42</v>
      </c>
      <c r="J39" s="134"/>
      <c r="K39" s="134"/>
      <c r="L39" s="134"/>
      <c r="M39" s="134"/>
      <c r="N39" s="134"/>
      <c r="O39" s="137"/>
      <c r="P39" s="137"/>
      <c r="Q39" s="138"/>
      <c r="R39" s="138"/>
      <c r="S39" s="139"/>
      <c r="T39" s="140"/>
      <c r="U39" s="139"/>
      <c r="V39" s="141"/>
      <c r="W39" s="142"/>
      <c r="X39" s="76"/>
      <c r="Y39" s="62"/>
      <c r="Z39" s="62"/>
      <c r="AA39" s="62"/>
      <c r="AB39" s="62"/>
      <c r="AC39" s="50"/>
      <c r="AD39" s="51"/>
      <c r="AE39" s="52"/>
      <c r="AF39" s="53"/>
      <c r="AG39" s="50"/>
      <c r="AH39" s="51"/>
      <c r="AI39" s="54"/>
      <c r="AJ39" s="53"/>
      <c r="AK39" s="373" t="s">
        <v>351</v>
      </c>
    </row>
    <row r="40" spans="1:37" s="94" customFormat="1" ht="15.75" customHeight="1" x14ac:dyDescent="0.25">
      <c r="A40" s="127" t="s">
        <v>75</v>
      </c>
      <c r="B40" s="145"/>
      <c r="C40" s="125"/>
      <c r="D40" s="125" t="s">
        <v>57</v>
      </c>
      <c r="E40" s="146"/>
      <c r="F40" s="126">
        <f>F41+F42</f>
        <v>50</v>
      </c>
      <c r="G40" s="82">
        <f>G41+G42</f>
        <v>7.9</v>
      </c>
      <c r="H40" s="83">
        <v>0</v>
      </c>
      <c r="I40" s="84">
        <v>0</v>
      </c>
      <c r="J40" s="85">
        <f>G40+I40</f>
        <v>7.9</v>
      </c>
      <c r="K40" s="86">
        <v>5.0000000000000001E-3</v>
      </c>
      <c r="L40" s="87">
        <v>40.290999999999997</v>
      </c>
      <c r="M40" s="86">
        <f>K40+L40</f>
        <v>40.295999999999999</v>
      </c>
      <c r="N40" s="88"/>
      <c r="O40" s="89"/>
      <c r="P40" s="89"/>
      <c r="Q40" s="90"/>
      <c r="R40" s="91"/>
      <c r="S40" s="541" t="s">
        <v>14</v>
      </c>
      <c r="T40" s="541" t="s">
        <v>52</v>
      </c>
      <c r="U40" s="541" t="s">
        <v>53</v>
      </c>
      <c r="V40" s="92">
        <v>56.186845419999997</v>
      </c>
      <c r="W40" s="93">
        <v>101.56018137</v>
      </c>
      <c r="X40" s="551" t="s">
        <v>391</v>
      </c>
      <c r="AC40" s="50"/>
      <c r="AD40" s="95"/>
      <c r="AE40" s="52">
        <v>1</v>
      </c>
      <c r="AF40" s="53"/>
      <c r="AG40" s="50"/>
      <c r="AH40" s="95"/>
      <c r="AI40" s="187">
        <f>F40</f>
        <v>50</v>
      </c>
      <c r="AJ40" s="53"/>
      <c r="AK40" s="373" t="s">
        <v>351</v>
      </c>
    </row>
    <row r="41" spans="1:37" s="94" customFormat="1" x14ac:dyDescent="0.25">
      <c r="A41" s="188" t="s">
        <v>13</v>
      </c>
      <c r="B41" s="78"/>
      <c r="C41" s="79"/>
      <c r="D41" s="79"/>
      <c r="E41" s="80"/>
      <c r="F41" s="185">
        <v>25</v>
      </c>
      <c r="G41" s="186">
        <v>3.9</v>
      </c>
      <c r="H41" s="102"/>
      <c r="I41" s="103"/>
      <c r="J41" s="104"/>
      <c r="K41" s="104"/>
      <c r="L41" s="105"/>
      <c r="M41" s="106"/>
      <c r="N41" s="107">
        <f>M40</f>
        <v>40.295999999999999</v>
      </c>
      <c r="O41" s="108">
        <f>N41/F41*100</f>
        <v>161.184</v>
      </c>
      <c r="P41" s="109">
        <f>IF(G40&gt;(F41*1.05),0,(F41*1.05)-G40)</f>
        <v>18.350000000000001</v>
      </c>
      <c r="Q41" s="109">
        <f>IF(N41&gt;(F41*1.05),0,(F41*1.05)-N41)</f>
        <v>0</v>
      </c>
      <c r="R41" s="110">
        <f>IF(N41&gt;(1.05*F41),0,(F41*1.05)-N41)</f>
        <v>0</v>
      </c>
      <c r="S41" s="542"/>
      <c r="T41" s="542"/>
      <c r="U41" s="542"/>
      <c r="V41" s="111"/>
      <c r="W41" s="112"/>
      <c r="X41" s="552"/>
      <c r="AC41" s="50"/>
      <c r="AD41" s="95"/>
      <c r="AE41" s="52"/>
      <c r="AF41" s="53"/>
      <c r="AG41" s="50"/>
      <c r="AH41" s="95"/>
      <c r="AI41" s="54"/>
      <c r="AJ41" s="53"/>
      <c r="AK41" s="373" t="s">
        <v>351</v>
      </c>
    </row>
    <row r="42" spans="1:37" s="94" customFormat="1" x14ac:dyDescent="0.25">
      <c r="A42" s="188" t="s">
        <v>10</v>
      </c>
      <c r="B42" s="78"/>
      <c r="C42" s="79"/>
      <c r="D42" s="79"/>
      <c r="E42" s="80"/>
      <c r="F42" s="189">
        <v>25</v>
      </c>
      <c r="G42" s="190">
        <v>4</v>
      </c>
      <c r="H42" s="116"/>
      <c r="I42" s="117"/>
      <c r="J42" s="118"/>
      <c r="K42" s="119"/>
      <c r="L42" s="119"/>
      <c r="M42" s="119"/>
      <c r="N42" s="120"/>
      <c r="O42" s="121"/>
      <c r="P42" s="121"/>
      <c r="Q42" s="90"/>
      <c r="R42" s="91"/>
      <c r="S42" s="543"/>
      <c r="T42" s="543"/>
      <c r="U42" s="543"/>
      <c r="V42" s="122"/>
      <c r="W42" s="123"/>
      <c r="X42" s="553"/>
      <c r="AC42" s="50"/>
      <c r="AD42" s="95"/>
      <c r="AE42" s="52"/>
      <c r="AF42" s="53"/>
      <c r="AG42" s="50"/>
      <c r="AH42" s="95"/>
      <c r="AI42" s="54"/>
      <c r="AJ42" s="53"/>
      <c r="AK42" s="373" t="s">
        <v>351</v>
      </c>
    </row>
    <row r="43" spans="1:37" s="503" customFormat="1" x14ac:dyDescent="0.2">
      <c r="A43" s="161" t="s">
        <v>79</v>
      </c>
      <c r="B43" s="162" t="s">
        <v>42</v>
      </c>
      <c r="C43" s="162" t="s">
        <v>42</v>
      </c>
      <c r="D43" s="162" t="s">
        <v>42</v>
      </c>
      <c r="E43" s="162" t="s">
        <v>42</v>
      </c>
      <c r="F43" s="163"/>
      <c r="G43" s="163"/>
      <c r="H43" s="165" t="s">
        <v>80</v>
      </c>
      <c r="I43" s="166" t="s">
        <v>42</v>
      </c>
      <c r="J43" s="164"/>
      <c r="K43" s="164"/>
      <c r="L43" s="164"/>
      <c r="M43" s="164"/>
      <c r="N43" s="164"/>
      <c r="O43" s="167"/>
      <c r="P43" s="167"/>
      <c r="Q43" s="168"/>
      <c r="R43" s="168"/>
      <c r="S43" s="193"/>
      <c r="T43" s="170"/>
      <c r="U43" s="171"/>
      <c r="V43" s="194"/>
      <c r="W43" s="173"/>
      <c r="X43" s="76"/>
      <c r="Y43" s="62"/>
      <c r="Z43" s="62"/>
      <c r="AA43" s="62"/>
      <c r="AB43" s="62"/>
      <c r="AC43" s="50"/>
      <c r="AD43" s="51"/>
      <c r="AE43" s="52"/>
      <c r="AF43" s="53"/>
      <c r="AG43" s="50"/>
      <c r="AH43" s="51"/>
      <c r="AI43" s="54"/>
      <c r="AJ43" s="53"/>
      <c r="AK43" s="373" t="s">
        <v>351</v>
      </c>
    </row>
    <row r="44" spans="1:37" ht="15.75" customHeight="1" x14ac:dyDescent="0.25">
      <c r="A44" s="195" t="s">
        <v>81</v>
      </c>
      <c r="B44" s="174"/>
      <c r="C44" s="175"/>
      <c r="D44" s="175"/>
      <c r="E44" s="176" t="s">
        <v>82</v>
      </c>
      <c r="F44" s="126">
        <f>F45</f>
        <v>2.5</v>
      </c>
      <c r="G44" s="434">
        <f>G45</f>
        <v>0.02</v>
      </c>
      <c r="H44" s="83">
        <v>0</v>
      </c>
      <c r="I44" s="84">
        <v>0</v>
      </c>
      <c r="J44" s="85">
        <f>G44+I44</f>
        <v>0.02</v>
      </c>
      <c r="K44" s="86">
        <v>0</v>
      </c>
      <c r="L44" s="87">
        <v>0</v>
      </c>
      <c r="M44" s="86">
        <f>K44+L44</f>
        <v>0</v>
      </c>
      <c r="N44" s="88"/>
      <c r="O44" s="89"/>
      <c r="P44" s="89"/>
      <c r="Q44" s="90"/>
      <c r="R44" s="91"/>
      <c r="S44" s="547" t="s">
        <v>14</v>
      </c>
      <c r="T44" s="547" t="s">
        <v>52</v>
      </c>
      <c r="U44" s="547" t="s">
        <v>83</v>
      </c>
      <c r="V44" s="177">
        <v>56.349177779999998</v>
      </c>
      <c r="W44" s="178">
        <v>101.90171239999999</v>
      </c>
      <c r="X44" s="549"/>
      <c r="Y44" s="183"/>
      <c r="Z44" s="184"/>
      <c r="AA44" s="184"/>
      <c r="AB44" s="184"/>
      <c r="AC44" s="50"/>
      <c r="AD44" s="51"/>
      <c r="AE44" s="52"/>
      <c r="AF44" s="53">
        <v>1</v>
      </c>
      <c r="AG44" s="50"/>
      <c r="AH44" s="51"/>
      <c r="AI44" s="54"/>
      <c r="AJ44" s="53">
        <f>F44</f>
        <v>2.5</v>
      </c>
      <c r="AK44" s="373" t="s">
        <v>351</v>
      </c>
    </row>
    <row r="45" spans="1:37" x14ac:dyDescent="0.25">
      <c r="A45" s="195" t="s">
        <v>10</v>
      </c>
      <c r="B45" s="78"/>
      <c r="C45" s="79"/>
      <c r="D45" s="79"/>
      <c r="E45" s="80"/>
      <c r="F45" s="196">
        <v>2.5</v>
      </c>
      <c r="G45" s="435">
        <v>0.02</v>
      </c>
      <c r="H45" s="277"/>
      <c r="I45" s="278"/>
      <c r="J45" s="120"/>
      <c r="K45" s="120"/>
      <c r="L45" s="267"/>
      <c r="M45" s="268"/>
      <c r="N45" s="291">
        <f>J44</f>
        <v>0.02</v>
      </c>
      <c r="O45" s="354">
        <f>N45/F45*100</f>
        <v>0.8</v>
      </c>
      <c r="P45" s="355">
        <f>IF(G44&gt;(F45*1.05),0,(F45*1.05)-G44)</f>
        <v>2.605</v>
      </c>
      <c r="Q45" s="355">
        <f>IF(N45&gt;(F45*1.05),0,(F45*1.05)-N45)</f>
        <v>2.605</v>
      </c>
      <c r="R45" s="356">
        <f>IF(N45&gt;(1.05*F45),0,(F45*1.05)-N45)</f>
        <v>2.605</v>
      </c>
      <c r="S45" s="548"/>
      <c r="T45" s="548"/>
      <c r="U45" s="548"/>
      <c r="V45" s="180"/>
      <c r="W45" s="181"/>
      <c r="X45" s="550"/>
      <c r="Y45" s="183"/>
      <c r="Z45" s="184"/>
      <c r="AA45" s="184"/>
      <c r="AB45" s="184"/>
      <c r="AC45" s="50"/>
      <c r="AD45" s="51"/>
      <c r="AE45" s="52"/>
      <c r="AF45" s="53"/>
      <c r="AG45" s="50"/>
      <c r="AH45" s="51"/>
      <c r="AI45" s="54"/>
      <c r="AJ45" s="53"/>
      <c r="AK45" s="373" t="s">
        <v>351</v>
      </c>
    </row>
    <row r="46" spans="1:37" s="503" customFormat="1" x14ac:dyDescent="0.2">
      <c r="A46" s="161" t="s">
        <v>79</v>
      </c>
      <c r="B46" s="162" t="s">
        <v>42</v>
      </c>
      <c r="C46" s="162" t="s">
        <v>42</v>
      </c>
      <c r="D46" s="162" t="s">
        <v>42</v>
      </c>
      <c r="E46" s="162" t="s">
        <v>42</v>
      </c>
      <c r="F46" s="163"/>
      <c r="G46" s="163"/>
      <c r="H46" s="165" t="s">
        <v>80</v>
      </c>
      <c r="I46" s="166" t="s">
        <v>42</v>
      </c>
      <c r="J46" s="164"/>
      <c r="K46" s="164"/>
      <c r="L46" s="164"/>
      <c r="M46" s="164"/>
      <c r="N46" s="164"/>
      <c r="O46" s="167"/>
      <c r="P46" s="167"/>
      <c r="Q46" s="168"/>
      <c r="R46" s="168"/>
      <c r="S46" s="171"/>
      <c r="T46" s="170"/>
      <c r="U46" s="171"/>
      <c r="V46" s="172"/>
      <c r="W46" s="173"/>
      <c r="X46" s="76"/>
      <c r="Y46" s="62"/>
      <c r="Z46" s="62"/>
      <c r="AA46" s="62"/>
      <c r="AB46" s="62"/>
      <c r="AC46" s="50"/>
      <c r="AD46" s="51"/>
      <c r="AE46" s="52"/>
      <c r="AF46" s="53"/>
      <c r="AG46" s="50"/>
      <c r="AH46" s="51"/>
      <c r="AI46" s="54"/>
      <c r="AJ46" s="53"/>
      <c r="AK46" s="373" t="s">
        <v>351</v>
      </c>
    </row>
    <row r="47" spans="1:37" ht="21" customHeight="1" x14ac:dyDescent="0.25">
      <c r="A47" s="195" t="s">
        <v>84</v>
      </c>
      <c r="B47" s="174"/>
      <c r="C47" s="175"/>
      <c r="D47" s="175"/>
      <c r="E47" s="176" t="s">
        <v>4</v>
      </c>
      <c r="F47" s="126">
        <f>F48</f>
        <v>4</v>
      </c>
      <c r="G47" s="82">
        <f>G48</f>
        <v>0.4</v>
      </c>
      <c r="H47" s="83">
        <v>0</v>
      </c>
      <c r="I47" s="84">
        <v>0</v>
      </c>
      <c r="J47" s="85">
        <f>G47+I47</f>
        <v>0.4</v>
      </c>
      <c r="K47" s="86">
        <v>0</v>
      </c>
      <c r="L47" s="87">
        <v>1.1000000000000001</v>
      </c>
      <c r="M47" s="86">
        <f>K47+L47</f>
        <v>1.1000000000000001</v>
      </c>
      <c r="N47" s="88"/>
      <c r="O47" s="89"/>
      <c r="P47" s="89"/>
      <c r="Q47" s="90"/>
      <c r="R47" s="91"/>
      <c r="S47" s="547" t="s">
        <v>14</v>
      </c>
      <c r="T47" s="547" t="s">
        <v>52</v>
      </c>
      <c r="U47" s="547" t="s">
        <v>85</v>
      </c>
      <c r="V47" s="177">
        <v>56.285870000000003</v>
      </c>
      <c r="W47" s="178">
        <v>101.78592999999999</v>
      </c>
      <c r="X47" s="554"/>
      <c r="Y47" s="183"/>
      <c r="Z47" s="184"/>
      <c r="AA47" s="184"/>
      <c r="AB47" s="184"/>
      <c r="AC47" s="50"/>
      <c r="AD47" s="51"/>
      <c r="AE47" s="52"/>
      <c r="AF47" s="53">
        <v>1</v>
      </c>
      <c r="AG47" s="50"/>
      <c r="AH47" s="51"/>
      <c r="AI47" s="54"/>
      <c r="AJ47" s="53">
        <f>F47</f>
        <v>4</v>
      </c>
      <c r="AK47" s="373" t="s">
        <v>351</v>
      </c>
    </row>
    <row r="48" spans="1:37" ht="19.5" customHeight="1" x14ac:dyDescent="0.25">
      <c r="A48" s="195" t="s">
        <v>13</v>
      </c>
      <c r="B48" s="78"/>
      <c r="C48" s="79"/>
      <c r="D48" s="79"/>
      <c r="E48" s="80"/>
      <c r="F48" s="196">
        <v>4</v>
      </c>
      <c r="G48" s="436">
        <v>0.4</v>
      </c>
      <c r="H48" s="102"/>
      <c r="I48" s="103"/>
      <c r="J48" s="104"/>
      <c r="K48" s="104"/>
      <c r="L48" s="105"/>
      <c r="M48" s="106"/>
      <c r="N48" s="107">
        <f>J47+0.7</f>
        <v>1.1000000000000001</v>
      </c>
      <c r="O48" s="108">
        <f>N48/F48*100</f>
        <v>27.500000000000004</v>
      </c>
      <c r="P48" s="109">
        <f>IF(G47&gt;(F48*1.05),0,(F48*1.05)-G47)</f>
        <v>3.8000000000000003</v>
      </c>
      <c r="Q48" s="109">
        <f>IF(N48&gt;(F48*1.05),0,(F48*1.05)-N48)</f>
        <v>3.1</v>
      </c>
      <c r="R48" s="110">
        <f>IF(N48&gt;(1.05*F48),0,(F48*1.05)-N48)</f>
        <v>3.1</v>
      </c>
      <c r="S48" s="548"/>
      <c r="T48" s="548"/>
      <c r="U48" s="548"/>
      <c r="V48" s="180"/>
      <c r="W48" s="181"/>
      <c r="X48" s="555"/>
      <c r="Y48" s="183"/>
      <c r="Z48" s="184"/>
      <c r="AA48" s="184"/>
      <c r="AB48" s="184"/>
      <c r="AC48" s="50"/>
      <c r="AD48" s="51"/>
      <c r="AE48" s="52"/>
      <c r="AF48" s="53"/>
      <c r="AG48" s="50"/>
      <c r="AH48" s="51"/>
      <c r="AI48" s="54"/>
      <c r="AJ48" s="53"/>
      <c r="AK48" s="373" t="s">
        <v>351</v>
      </c>
    </row>
    <row r="49" spans="1:37" s="503" customFormat="1" x14ac:dyDescent="0.2">
      <c r="A49" s="161" t="s">
        <v>79</v>
      </c>
      <c r="B49" s="162" t="s">
        <v>42</v>
      </c>
      <c r="C49" s="162" t="s">
        <v>42</v>
      </c>
      <c r="D49" s="162" t="s">
        <v>42</v>
      </c>
      <c r="E49" s="162" t="s">
        <v>42</v>
      </c>
      <c r="F49" s="163"/>
      <c r="G49" s="163"/>
      <c r="H49" s="165" t="s">
        <v>80</v>
      </c>
      <c r="I49" s="166" t="s">
        <v>42</v>
      </c>
      <c r="J49" s="164"/>
      <c r="K49" s="164"/>
      <c r="L49" s="164"/>
      <c r="M49" s="164"/>
      <c r="N49" s="164"/>
      <c r="O49" s="167"/>
      <c r="P49" s="167"/>
      <c r="Q49" s="168"/>
      <c r="R49" s="168"/>
      <c r="S49" s="171"/>
      <c r="T49" s="170"/>
      <c r="U49" s="171"/>
      <c r="V49" s="172"/>
      <c r="W49" s="173"/>
      <c r="X49" s="76"/>
      <c r="Y49" s="62"/>
      <c r="Z49" s="62"/>
      <c r="AA49" s="62"/>
      <c r="AB49" s="62"/>
      <c r="AC49" s="50"/>
      <c r="AD49" s="51"/>
      <c r="AE49" s="52"/>
      <c r="AF49" s="53"/>
      <c r="AG49" s="50"/>
      <c r="AH49" s="51"/>
      <c r="AI49" s="54"/>
      <c r="AJ49" s="53"/>
      <c r="AK49" s="373" t="s">
        <v>351</v>
      </c>
    </row>
    <row r="50" spans="1:37" ht="15.75" customHeight="1" x14ac:dyDescent="0.25">
      <c r="A50" s="195" t="s">
        <v>86</v>
      </c>
      <c r="B50" s="174"/>
      <c r="C50" s="175"/>
      <c r="D50" s="175"/>
      <c r="E50" s="176" t="s">
        <v>4</v>
      </c>
      <c r="F50" s="126">
        <f>F51+F52</f>
        <v>12.6</v>
      </c>
      <c r="G50" s="82">
        <f>G51+G52</f>
        <v>0.30000000000000004</v>
      </c>
      <c r="H50" s="83">
        <v>0</v>
      </c>
      <c r="I50" s="84">
        <v>0</v>
      </c>
      <c r="J50" s="85">
        <f>G50+I50</f>
        <v>0.30000000000000004</v>
      </c>
      <c r="K50" s="86">
        <v>0.192</v>
      </c>
      <c r="L50" s="87">
        <v>1</v>
      </c>
      <c r="M50" s="86">
        <f>K50+L50</f>
        <v>1.1919999999999999</v>
      </c>
      <c r="N50" s="88"/>
      <c r="O50" s="89"/>
      <c r="P50" s="89"/>
      <c r="Q50" s="90"/>
      <c r="R50" s="91"/>
      <c r="S50" s="541" t="s">
        <v>14</v>
      </c>
      <c r="T50" s="541" t="s">
        <v>52</v>
      </c>
      <c r="U50" s="541" t="s">
        <v>77</v>
      </c>
      <c r="V50" s="92">
        <v>56.161088999999997</v>
      </c>
      <c r="W50" s="93">
        <v>101.515298</v>
      </c>
      <c r="X50" s="541"/>
      <c r="Y50" s="183"/>
      <c r="Z50" s="184"/>
      <c r="AA50" s="184"/>
      <c r="AB50" s="184"/>
      <c r="AC50" s="50"/>
      <c r="AD50" s="51"/>
      <c r="AE50" s="52"/>
      <c r="AF50" s="53">
        <v>1</v>
      </c>
      <c r="AG50" s="50"/>
      <c r="AH50" s="51"/>
      <c r="AI50" s="54"/>
      <c r="AJ50" s="53">
        <f>F50</f>
        <v>12.6</v>
      </c>
      <c r="AK50" s="373" t="s">
        <v>351</v>
      </c>
    </row>
    <row r="51" spans="1:37" x14ac:dyDescent="0.25">
      <c r="A51" s="195" t="s">
        <v>13</v>
      </c>
      <c r="B51" s="78"/>
      <c r="C51" s="79"/>
      <c r="D51" s="79"/>
      <c r="E51" s="80"/>
      <c r="F51" s="196">
        <v>6.3</v>
      </c>
      <c r="G51" s="186">
        <v>0.1</v>
      </c>
      <c r="H51" s="102"/>
      <c r="I51" s="103"/>
      <c r="J51" s="104"/>
      <c r="K51" s="104"/>
      <c r="L51" s="105"/>
      <c r="M51" s="106"/>
      <c r="N51" s="107">
        <f>J50+0.8</f>
        <v>1.1000000000000001</v>
      </c>
      <c r="O51" s="108">
        <f>N51/F51*100</f>
        <v>17.460317460317462</v>
      </c>
      <c r="P51" s="109">
        <f>IF(G50&gt;(F51*1.05),0,(F51*1.05)-G50)</f>
        <v>6.3150000000000004</v>
      </c>
      <c r="Q51" s="109">
        <f>IF(N51&gt;(F51*1.05),0,(F51*1.05)-N51)</f>
        <v>5.5150000000000006</v>
      </c>
      <c r="R51" s="110">
        <f>IF(N51&gt;(1.05*F51),0,(F51*1.05)-N51)</f>
        <v>5.5150000000000006</v>
      </c>
      <c r="S51" s="542"/>
      <c r="T51" s="542"/>
      <c r="U51" s="542"/>
      <c r="V51" s="111"/>
      <c r="W51" s="112"/>
      <c r="X51" s="542"/>
      <c r="Y51" s="183"/>
      <c r="Z51" s="184"/>
      <c r="AA51" s="184"/>
      <c r="AB51" s="184"/>
      <c r="AC51" s="50"/>
      <c r="AD51" s="51"/>
      <c r="AE51" s="52"/>
      <c r="AF51" s="53"/>
      <c r="AG51" s="50"/>
      <c r="AH51" s="51"/>
      <c r="AI51" s="54"/>
      <c r="AJ51" s="53"/>
      <c r="AK51" s="373" t="s">
        <v>351</v>
      </c>
    </row>
    <row r="52" spans="1:37" x14ac:dyDescent="0.25">
      <c r="A52" s="195" t="s">
        <v>10</v>
      </c>
      <c r="B52" s="78"/>
      <c r="C52" s="79"/>
      <c r="D52" s="79"/>
      <c r="E52" s="80"/>
      <c r="F52" s="196">
        <v>6.3</v>
      </c>
      <c r="G52" s="186">
        <v>0.2</v>
      </c>
      <c r="H52" s="116"/>
      <c r="I52" s="117"/>
      <c r="J52" s="118"/>
      <c r="K52" s="119"/>
      <c r="L52" s="119"/>
      <c r="M52" s="119"/>
      <c r="N52" s="120"/>
      <c r="O52" s="121"/>
      <c r="P52" s="121"/>
      <c r="Q52" s="90"/>
      <c r="R52" s="91"/>
      <c r="S52" s="543"/>
      <c r="T52" s="543"/>
      <c r="U52" s="543"/>
      <c r="V52" s="122"/>
      <c r="W52" s="123"/>
      <c r="X52" s="543"/>
      <c r="Y52" s="183"/>
      <c r="Z52" s="184"/>
      <c r="AA52" s="184"/>
      <c r="AB52" s="184"/>
      <c r="AC52" s="50"/>
      <c r="AD52" s="51"/>
      <c r="AE52" s="52"/>
      <c r="AF52" s="53"/>
      <c r="AG52" s="50"/>
      <c r="AH52" s="51"/>
      <c r="AI52" s="54"/>
      <c r="AJ52" s="53"/>
      <c r="AK52" s="373" t="s">
        <v>351</v>
      </c>
    </row>
    <row r="53" spans="1:37" s="503" customFormat="1" x14ac:dyDescent="0.2">
      <c r="A53" s="161" t="s">
        <v>87</v>
      </c>
      <c r="B53" s="162" t="s">
        <v>42</v>
      </c>
      <c r="C53" s="162" t="s">
        <v>42</v>
      </c>
      <c r="D53" s="162" t="s">
        <v>42</v>
      </c>
      <c r="E53" s="162" t="s">
        <v>42</v>
      </c>
      <c r="F53" s="163"/>
      <c r="G53" s="163"/>
      <c r="H53" s="165" t="s">
        <v>71</v>
      </c>
      <c r="I53" s="166" t="s">
        <v>42</v>
      </c>
      <c r="J53" s="164"/>
      <c r="K53" s="164"/>
      <c r="L53" s="164"/>
      <c r="M53" s="164"/>
      <c r="N53" s="164"/>
      <c r="O53" s="167"/>
      <c r="P53" s="167"/>
      <c r="Q53" s="168"/>
      <c r="R53" s="168"/>
      <c r="S53" s="171"/>
      <c r="T53" s="170"/>
      <c r="U53" s="171"/>
      <c r="V53" s="172"/>
      <c r="W53" s="173"/>
      <c r="X53" s="76"/>
      <c r="Y53" s="62"/>
      <c r="Z53" s="62"/>
      <c r="AA53" s="62"/>
      <c r="AB53" s="62"/>
      <c r="AC53" s="50"/>
      <c r="AD53" s="51"/>
      <c r="AE53" s="52"/>
      <c r="AF53" s="53"/>
      <c r="AG53" s="50"/>
      <c r="AH53" s="51"/>
      <c r="AI53" s="54"/>
      <c r="AJ53" s="53"/>
      <c r="AK53" s="373" t="s">
        <v>351</v>
      </c>
    </row>
    <row r="54" spans="1:37" ht="15.75" customHeight="1" x14ac:dyDescent="0.25">
      <c r="A54" s="197" t="s">
        <v>88</v>
      </c>
      <c r="B54" s="174"/>
      <c r="C54" s="175"/>
      <c r="D54" s="175"/>
      <c r="E54" s="176" t="s">
        <v>4</v>
      </c>
      <c r="F54" s="198">
        <f>F55+F56</f>
        <v>8</v>
      </c>
      <c r="G54" s="199">
        <f>G55+G56</f>
        <v>3.4000000000000004</v>
      </c>
      <c r="H54" s="200">
        <v>0</v>
      </c>
      <c r="I54" s="201">
        <v>0</v>
      </c>
      <c r="J54" s="202">
        <f>G54+I54</f>
        <v>3.4000000000000004</v>
      </c>
      <c r="K54" s="203">
        <v>0.75</v>
      </c>
      <c r="L54" s="204">
        <v>2.9</v>
      </c>
      <c r="M54" s="86">
        <f>K54+L54</f>
        <v>3.65</v>
      </c>
      <c r="N54" s="88"/>
      <c r="O54" s="89"/>
      <c r="P54" s="89"/>
      <c r="Q54" s="90"/>
      <c r="R54" s="91"/>
      <c r="S54" s="541" t="s">
        <v>46</v>
      </c>
      <c r="T54" s="541" t="s">
        <v>89</v>
      </c>
      <c r="U54" s="541"/>
      <c r="V54" s="92">
        <v>56.212195999999999</v>
      </c>
      <c r="W54" s="93">
        <v>101.423722</v>
      </c>
      <c r="X54" s="541"/>
      <c r="Y54" s="183"/>
      <c r="Z54" s="184"/>
      <c r="AA54" s="184"/>
      <c r="AB54" s="184"/>
      <c r="AC54" s="50"/>
      <c r="AD54" s="51"/>
      <c r="AE54" s="52"/>
      <c r="AF54" s="53">
        <v>1</v>
      </c>
      <c r="AG54" s="50"/>
      <c r="AH54" s="51"/>
      <c r="AI54" s="54"/>
      <c r="AJ54" s="53">
        <f>F54</f>
        <v>8</v>
      </c>
      <c r="AK54" s="373" t="s">
        <v>351</v>
      </c>
    </row>
    <row r="55" spans="1:37" x14ac:dyDescent="0.25">
      <c r="A55" s="197" t="s">
        <v>13</v>
      </c>
      <c r="B55" s="78"/>
      <c r="C55" s="79"/>
      <c r="D55" s="79"/>
      <c r="E55" s="80"/>
      <c r="F55" s="205">
        <v>4</v>
      </c>
      <c r="G55" s="186">
        <v>1.2</v>
      </c>
      <c r="H55" s="102"/>
      <c r="I55" s="103"/>
      <c r="J55" s="104"/>
      <c r="K55" s="104"/>
      <c r="L55" s="105"/>
      <c r="M55" s="106"/>
      <c r="N55" s="107">
        <f>J54</f>
        <v>3.4000000000000004</v>
      </c>
      <c r="O55" s="108">
        <f>N55/F55*100</f>
        <v>85.000000000000014</v>
      </c>
      <c r="P55" s="109">
        <f>IF(G54&gt;(F55*1.05),0,(F55*1.05)-G54)</f>
        <v>0.79999999999999982</v>
      </c>
      <c r="Q55" s="109">
        <f>IF(N55&gt;(F55*1.05),0,(F55*1.05)-N55)</f>
        <v>0.79999999999999982</v>
      </c>
      <c r="R55" s="110">
        <f>IF(N55&gt;(1.05*F55),0,(F55*1.05)-N55)</f>
        <v>0.79999999999999982</v>
      </c>
      <c r="S55" s="542"/>
      <c r="T55" s="542"/>
      <c r="U55" s="542"/>
      <c r="V55" s="111"/>
      <c r="W55" s="112"/>
      <c r="X55" s="542"/>
      <c r="Y55" s="183"/>
      <c r="Z55" s="184"/>
      <c r="AA55" s="184"/>
      <c r="AB55" s="184"/>
      <c r="AC55" s="50"/>
      <c r="AD55" s="51"/>
      <c r="AE55" s="52"/>
      <c r="AF55" s="53"/>
      <c r="AG55" s="50"/>
      <c r="AH55" s="51"/>
      <c r="AI55" s="54"/>
      <c r="AJ55" s="53"/>
      <c r="AK55" s="373" t="s">
        <v>351</v>
      </c>
    </row>
    <row r="56" spans="1:37" x14ac:dyDescent="0.25">
      <c r="A56" s="197" t="s">
        <v>10</v>
      </c>
      <c r="B56" s="78"/>
      <c r="C56" s="79"/>
      <c r="D56" s="79"/>
      <c r="E56" s="80"/>
      <c r="F56" s="205">
        <v>4</v>
      </c>
      <c r="G56" s="186">
        <v>2.2000000000000002</v>
      </c>
      <c r="H56" s="116"/>
      <c r="I56" s="117"/>
      <c r="J56" s="118"/>
      <c r="K56" s="119"/>
      <c r="L56" s="119"/>
      <c r="M56" s="119"/>
      <c r="N56" s="120"/>
      <c r="O56" s="121"/>
      <c r="P56" s="121"/>
      <c r="Q56" s="90"/>
      <c r="R56" s="91"/>
      <c r="S56" s="543"/>
      <c r="T56" s="543"/>
      <c r="U56" s="543"/>
      <c r="V56" s="122"/>
      <c r="W56" s="123"/>
      <c r="X56" s="543"/>
      <c r="Y56" s="183"/>
      <c r="Z56" s="184"/>
      <c r="AA56" s="184"/>
      <c r="AB56" s="184"/>
      <c r="AC56" s="50"/>
      <c r="AD56" s="51"/>
      <c r="AE56" s="52"/>
      <c r="AF56" s="53"/>
      <c r="AG56" s="50"/>
      <c r="AH56" s="51"/>
      <c r="AI56" s="54"/>
      <c r="AJ56" s="53"/>
      <c r="AK56" s="373" t="s">
        <v>351</v>
      </c>
    </row>
    <row r="57" spans="1:37" s="503" customFormat="1" x14ac:dyDescent="0.2">
      <c r="A57" s="161" t="s">
        <v>87</v>
      </c>
      <c r="B57" s="162" t="s">
        <v>42</v>
      </c>
      <c r="C57" s="162" t="s">
        <v>42</v>
      </c>
      <c r="D57" s="162" t="s">
        <v>42</v>
      </c>
      <c r="E57" s="162" t="s">
        <v>42</v>
      </c>
      <c r="F57" s="163"/>
      <c r="G57" s="163"/>
      <c r="H57" s="165" t="s">
        <v>71</v>
      </c>
      <c r="I57" s="166" t="s">
        <v>42</v>
      </c>
      <c r="J57" s="164"/>
      <c r="K57" s="164"/>
      <c r="L57" s="164"/>
      <c r="M57" s="164"/>
      <c r="N57" s="164"/>
      <c r="O57" s="167"/>
      <c r="P57" s="167"/>
      <c r="Q57" s="168"/>
      <c r="R57" s="168"/>
      <c r="S57" s="171"/>
      <c r="T57" s="170"/>
      <c r="U57" s="171"/>
      <c r="V57" s="172"/>
      <c r="W57" s="173"/>
      <c r="X57" s="76"/>
      <c r="Y57" s="62"/>
      <c r="Z57" s="62"/>
      <c r="AA57" s="62"/>
      <c r="AB57" s="62"/>
      <c r="AC57" s="50"/>
      <c r="AD57" s="51"/>
      <c r="AE57" s="52"/>
      <c r="AF57" s="53"/>
      <c r="AG57" s="50"/>
      <c r="AH57" s="51"/>
      <c r="AI57" s="54"/>
      <c r="AJ57" s="53"/>
      <c r="AK57" s="373" t="s">
        <v>351</v>
      </c>
    </row>
    <row r="58" spans="1:37" ht="15.75" customHeight="1" x14ac:dyDescent="0.25">
      <c r="A58" s="197" t="s">
        <v>90</v>
      </c>
      <c r="B58" s="174"/>
      <c r="C58" s="175"/>
      <c r="D58" s="175"/>
      <c r="E58" s="176" t="s">
        <v>91</v>
      </c>
      <c r="F58" s="198">
        <f>F59+F60</f>
        <v>64</v>
      </c>
      <c r="G58" s="199">
        <f>G59+G60</f>
        <v>1.2000000000000002</v>
      </c>
      <c r="H58" s="200">
        <v>0.11799999999999999</v>
      </c>
      <c r="I58" s="201">
        <v>0.11799999999999999</v>
      </c>
      <c r="J58" s="202">
        <f>G58+I58</f>
        <v>1.3180000000000001</v>
      </c>
      <c r="K58" s="203">
        <v>0</v>
      </c>
      <c r="L58" s="204">
        <v>3.7</v>
      </c>
      <c r="M58" s="86">
        <f>K58+L58</f>
        <v>3.7</v>
      </c>
      <c r="N58" s="88"/>
      <c r="O58" s="89"/>
      <c r="P58" s="89"/>
      <c r="Q58" s="90"/>
      <c r="R58" s="91"/>
      <c r="S58" s="541" t="s">
        <v>46</v>
      </c>
      <c r="T58" s="541" t="s">
        <v>92</v>
      </c>
      <c r="U58" s="541"/>
      <c r="V58" s="92">
        <v>56.350735</v>
      </c>
      <c r="W58" s="93">
        <v>101.25461799999999</v>
      </c>
      <c r="X58" s="541"/>
      <c r="Y58" s="183"/>
      <c r="Z58" s="184"/>
      <c r="AA58" s="184"/>
      <c r="AB58" s="184"/>
      <c r="AC58" s="50"/>
      <c r="AD58" s="51"/>
      <c r="AE58" s="52"/>
      <c r="AF58" s="53">
        <v>1</v>
      </c>
      <c r="AG58" s="50"/>
      <c r="AH58" s="51"/>
      <c r="AI58" s="54"/>
      <c r="AJ58" s="53">
        <f>F58</f>
        <v>64</v>
      </c>
      <c r="AK58" s="373" t="s">
        <v>351</v>
      </c>
    </row>
    <row r="59" spans="1:37" x14ac:dyDescent="0.25">
      <c r="A59" s="197" t="s">
        <v>13</v>
      </c>
      <c r="B59" s="78"/>
      <c r="C59" s="79"/>
      <c r="D59" s="79"/>
      <c r="E59" s="80"/>
      <c r="F59" s="205">
        <v>32</v>
      </c>
      <c r="G59" s="186">
        <v>0.4</v>
      </c>
      <c r="H59" s="102"/>
      <c r="I59" s="103"/>
      <c r="J59" s="104"/>
      <c r="K59" s="104"/>
      <c r="L59" s="105"/>
      <c r="M59" s="106"/>
      <c r="N59" s="107">
        <f>J58</f>
        <v>1.3180000000000001</v>
      </c>
      <c r="O59" s="108">
        <f>N59/F59*100</f>
        <v>4.1187500000000004</v>
      </c>
      <c r="P59" s="109">
        <f>IF(G58&gt;(F59*1.05),0,(F59*1.05)-G58)</f>
        <v>32.4</v>
      </c>
      <c r="Q59" s="109">
        <f>IF(N59&gt;(F59*1.05),0,(F59*1.05)-N59)</f>
        <v>32.282000000000004</v>
      </c>
      <c r="R59" s="110">
        <f>IF(N59&gt;(1.05*F59),0,(F59*1.05)-N59)</f>
        <v>32.282000000000004</v>
      </c>
      <c r="S59" s="542"/>
      <c r="T59" s="542"/>
      <c r="U59" s="542"/>
      <c r="V59" s="111"/>
      <c r="W59" s="112"/>
      <c r="X59" s="542"/>
      <c r="Y59" s="183"/>
      <c r="Z59" s="184"/>
      <c r="AA59" s="184"/>
      <c r="AB59" s="184"/>
      <c r="AC59" s="50"/>
      <c r="AD59" s="51"/>
      <c r="AE59" s="52"/>
      <c r="AF59" s="53"/>
      <c r="AG59" s="50"/>
      <c r="AH59" s="51"/>
      <c r="AI59" s="54"/>
      <c r="AJ59" s="53"/>
      <c r="AK59" s="373" t="s">
        <v>351</v>
      </c>
    </row>
    <row r="60" spans="1:37" x14ac:dyDescent="0.25">
      <c r="A60" s="197" t="s">
        <v>10</v>
      </c>
      <c r="B60" s="78"/>
      <c r="C60" s="79"/>
      <c r="D60" s="79"/>
      <c r="E60" s="80"/>
      <c r="F60" s="205">
        <v>32</v>
      </c>
      <c r="G60" s="186">
        <v>0.8</v>
      </c>
      <c r="H60" s="116"/>
      <c r="I60" s="117"/>
      <c r="J60" s="118"/>
      <c r="K60" s="119"/>
      <c r="L60" s="119"/>
      <c r="M60" s="119"/>
      <c r="N60" s="120"/>
      <c r="O60" s="121"/>
      <c r="P60" s="121"/>
      <c r="Q60" s="90"/>
      <c r="R60" s="91"/>
      <c r="S60" s="543"/>
      <c r="T60" s="543"/>
      <c r="U60" s="543"/>
      <c r="V60" s="122"/>
      <c r="W60" s="123"/>
      <c r="X60" s="543"/>
      <c r="Y60" s="183"/>
      <c r="Z60" s="184"/>
      <c r="AA60" s="184"/>
      <c r="AB60" s="184"/>
      <c r="AC60" s="50"/>
      <c r="AD60" s="51"/>
      <c r="AE60" s="52"/>
      <c r="AF60" s="53"/>
      <c r="AG60" s="50"/>
      <c r="AH60" s="51"/>
      <c r="AI60" s="54"/>
      <c r="AJ60" s="53"/>
      <c r="AK60" s="373" t="s">
        <v>351</v>
      </c>
    </row>
    <row r="61" spans="1:37" s="503" customFormat="1" x14ac:dyDescent="0.2">
      <c r="A61" s="161" t="s">
        <v>87</v>
      </c>
      <c r="B61" s="162" t="s">
        <v>42</v>
      </c>
      <c r="C61" s="162" t="s">
        <v>42</v>
      </c>
      <c r="D61" s="162" t="s">
        <v>42</v>
      </c>
      <c r="E61" s="162" t="s">
        <v>42</v>
      </c>
      <c r="F61" s="163"/>
      <c r="G61" s="163"/>
      <c r="H61" s="165" t="s">
        <v>71</v>
      </c>
      <c r="I61" s="166" t="s">
        <v>42</v>
      </c>
      <c r="J61" s="164"/>
      <c r="K61" s="164"/>
      <c r="L61" s="164"/>
      <c r="M61" s="164"/>
      <c r="N61" s="164"/>
      <c r="O61" s="167"/>
      <c r="P61" s="167"/>
      <c r="Q61" s="168"/>
      <c r="R61" s="168"/>
      <c r="S61" s="171"/>
      <c r="T61" s="170"/>
      <c r="U61" s="171"/>
      <c r="V61" s="172"/>
      <c r="W61" s="173"/>
      <c r="X61" s="76"/>
      <c r="Y61" s="62"/>
      <c r="Z61" s="62"/>
      <c r="AA61" s="62"/>
      <c r="AB61" s="62"/>
      <c r="AC61" s="50"/>
      <c r="AD61" s="51"/>
      <c r="AE61" s="52"/>
      <c r="AF61" s="53"/>
      <c r="AG61" s="50"/>
      <c r="AH61" s="51"/>
      <c r="AI61" s="54"/>
      <c r="AJ61" s="53"/>
      <c r="AK61" s="373" t="s">
        <v>351</v>
      </c>
    </row>
    <row r="62" spans="1:37" ht="15.75" customHeight="1" x14ac:dyDescent="0.25">
      <c r="A62" s="197" t="s">
        <v>93</v>
      </c>
      <c r="B62" s="174"/>
      <c r="C62" s="175"/>
      <c r="D62" s="175"/>
      <c r="E62" s="176" t="s">
        <v>4</v>
      </c>
      <c r="F62" s="198">
        <f>F63+F64</f>
        <v>20</v>
      </c>
      <c r="G62" s="199">
        <f>G63+G64</f>
        <v>7.4</v>
      </c>
      <c r="H62" s="200">
        <v>0.06</v>
      </c>
      <c r="I62" s="201">
        <v>0.06</v>
      </c>
      <c r="J62" s="202">
        <f>G62+I62</f>
        <v>7.46</v>
      </c>
      <c r="K62" s="203">
        <v>0</v>
      </c>
      <c r="L62" s="204">
        <v>9.11</v>
      </c>
      <c r="M62" s="86">
        <f>K62+L62</f>
        <v>9.11</v>
      </c>
      <c r="N62" s="88"/>
      <c r="O62" s="89"/>
      <c r="P62" s="89"/>
      <c r="Q62" s="90"/>
      <c r="R62" s="91"/>
      <c r="S62" s="541" t="s">
        <v>14</v>
      </c>
      <c r="T62" s="541" t="s">
        <v>52</v>
      </c>
      <c r="U62" s="541" t="s">
        <v>73</v>
      </c>
      <c r="V62" s="92">
        <v>56.184266000000001</v>
      </c>
      <c r="W62" s="93">
        <v>101.403272</v>
      </c>
      <c r="X62" s="541"/>
      <c r="Y62" s="183"/>
      <c r="Z62" s="184"/>
      <c r="AA62" s="184"/>
      <c r="AB62" s="184"/>
      <c r="AC62" s="50"/>
      <c r="AD62" s="51"/>
      <c r="AE62" s="52"/>
      <c r="AF62" s="53">
        <v>1</v>
      </c>
      <c r="AG62" s="50"/>
      <c r="AH62" s="51"/>
      <c r="AI62" s="54"/>
      <c r="AJ62" s="53">
        <f>F62</f>
        <v>20</v>
      </c>
      <c r="AK62" s="373" t="s">
        <v>351</v>
      </c>
    </row>
    <row r="63" spans="1:37" x14ac:dyDescent="0.25">
      <c r="A63" s="197" t="s">
        <v>13</v>
      </c>
      <c r="B63" s="78"/>
      <c r="C63" s="79"/>
      <c r="D63" s="79"/>
      <c r="E63" s="80"/>
      <c r="F63" s="205">
        <v>10</v>
      </c>
      <c r="G63" s="186">
        <v>3.8</v>
      </c>
      <c r="H63" s="102"/>
      <c r="I63" s="103"/>
      <c r="J63" s="104"/>
      <c r="K63" s="104"/>
      <c r="L63" s="105"/>
      <c r="M63" s="106"/>
      <c r="N63" s="107">
        <v>9.11</v>
      </c>
      <c r="O63" s="108">
        <f>N63/F63*100</f>
        <v>91.1</v>
      </c>
      <c r="P63" s="109">
        <f>IF(G62&gt;(F63*1.05),0,(F63*1.05)-G62)</f>
        <v>3.0999999999999996</v>
      </c>
      <c r="Q63" s="109">
        <f>IF(N63&gt;(F63*1.05),0,(F63*1.05)-N63)</f>
        <v>1.3900000000000006</v>
      </c>
      <c r="R63" s="110">
        <f>IF(N63&gt;(1.05*F63),0,(F63*1.05)-N63)</f>
        <v>1.3900000000000006</v>
      </c>
      <c r="S63" s="542"/>
      <c r="T63" s="542"/>
      <c r="U63" s="542"/>
      <c r="V63" s="111"/>
      <c r="W63" s="112"/>
      <c r="X63" s="542"/>
      <c r="Y63" s="183"/>
      <c r="Z63" s="184"/>
      <c r="AA63" s="184"/>
      <c r="AB63" s="184"/>
      <c r="AC63" s="50"/>
      <c r="AD63" s="51"/>
      <c r="AE63" s="52"/>
      <c r="AF63" s="53"/>
      <c r="AG63" s="50"/>
      <c r="AH63" s="51"/>
      <c r="AI63" s="54"/>
      <c r="AJ63" s="53"/>
      <c r="AK63" s="373" t="s">
        <v>351</v>
      </c>
    </row>
    <row r="64" spans="1:37" x14ac:dyDescent="0.25">
      <c r="A64" s="197" t="s">
        <v>10</v>
      </c>
      <c r="B64" s="78"/>
      <c r="C64" s="79"/>
      <c r="D64" s="79"/>
      <c r="E64" s="80"/>
      <c r="F64" s="205">
        <v>10</v>
      </c>
      <c r="G64" s="186">
        <v>3.6</v>
      </c>
      <c r="H64" s="116"/>
      <c r="I64" s="117"/>
      <c r="J64" s="118"/>
      <c r="K64" s="119"/>
      <c r="L64" s="119"/>
      <c r="M64" s="119"/>
      <c r="N64" s="120"/>
      <c r="O64" s="121"/>
      <c r="P64" s="121"/>
      <c r="Q64" s="90"/>
      <c r="R64" s="91"/>
      <c r="S64" s="543"/>
      <c r="T64" s="543"/>
      <c r="U64" s="543"/>
      <c r="V64" s="122"/>
      <c r="W64" s="123"/>
      <c r="X64" s="543"/>
      <c r="Y64" s="183"/>
      <c r="Z64" s="184"/>
      <c r="AA64" s="184"/>
      <c r="AB64" s="184"/>
      <c r="AC64" s="50"/>
      <c r="AD64" s="51"/>
      <c r="AE64" s="52"/>
      <c r="AF64" s="53"/>
      <c r="AG64" s="50"/>
      <c r="AH64" s="51"/>
      <c r="AI64" s="54"/>
      <c r="AJ64" s="53"/>
      <c r="AK64" s="373" t="s">
        <v>351</v>
      </c>
    </row>
    <row r="65" spans="1:37" s="503" customFormat="1" x14ac:dyDescent="0.2">
      <c r="A65" s="161" t="s">
        <v>87</v>
      </c>
      <c r="B65" s="162" t="s">
        <v>42</v>
      </c>
      <c r="C65" s="162" t="s">
        <v>42</v>
      </c>
      <c r="D65" s="162" t="s">
        <v>42</v>
      </c>
      <c r="E65" s="162" t="s">
        <v>42</v>
      </c>
      <c r="F65" s="163"/>
      <c r="G65" s="163"/>
      <c r="H65" s="165" t="s">
        <v>71</v>
      </c>
      <c r="I65" s="166" t="s">
        <v>42</v>
      </c>
      <c r="J65" s="164"/>
      <c r="K65" s="164"/>
      <c r="L65" s="164"/>
      <c r="M65" s="164"/>
      <c r="N65" s="164"/>
      <c r="O65" s="167"/>
      <c r="P65" s="167"/>
      <c r="Q65" s="168"/>
      <c r="R65" s="168"/>
      <c r="S65" s="171"/>
      <c r="T65" s="170"/>
      <c r="U65" s="171"/>
      <c r="V65" s="172"/>
      <c r="W65" s="173"/>
      <c r="X65" s="76"/>
      <c r="Y65" s="62"/>
      <c r="Z65" s="62"/>
      <c r="AA65" s="62"/>
      <c r="AB65" s="62"/>
      <c r="AC65" s="50"/>
      <c r="AD65" s="51"/>
      <c r="AE65" s="52"/>
      <c r="AF65" s="53"/>
      <c r="AG65" s="50"/>
      <c r="AH65" s="51"/>
      <c r="AI65" s="54"/>
      <c r="AJ65" s="53"/>
      <c r="AK65" s="373" t="s">
        <v>351</v>
      </c>
    </row>
    <row r="66" spans="1:37" ht="15.75" customHeight="1" x14ac:dyDescent="0.25">
      <c r="A66" s="197" t="s">
        <v>94</v>
      </c>
      <c r="B66" s="174"/>
      <c r="C66" s="175"/>
      <c r="D66" s="175"/>
      <c r="E66" s="176" t="s">
        <v>82</v>
      </c>
      <c r="F66" s="198">
        <f>F67+F68</f>
        <v>20</v>
      </c>
      <c r="G66" s="199">
        <f>G67+G68</f>
        <v>5.2</v>
      </c>
      <c r="H66" s="200">
        <v>0.11999999999999988</v>
      </c>
      <c r="I66" s="201">
        <v>0.11999999999999988</v>
      </c>
      <c r="J66" s="202">
        <f>G66+I66</f>
        <v>5.32</v>
      </c>
      <c r="K66" s="203">
        <v>0.36299999999999999</v>
      </c>
      <c r="L66" s="204">
        <v>6.02</v>
      </c>
      <c r="M66" s="86">
        <f>K66+L66</f>
        <v>6.3829999999999991</v>
      </c>
      <c r="N66" s="88"/>
      <c r="O66" s="89"/>
      <c r="P66" s="89"/>
      <c r="Q66" s="90"/>
      <c r="R66" s="91"/>
      <c r="S66" s="541" t="s">
        <v>14</v>
      </c>
      <c r="T66" s="541" t="s">
        <v>52</v>
      </c>
      <c r="U66" s="541" t="s">
        <v>69</v>
      </c>
      <c r="V66" s="92">
        <v>56.191684000000002</v>
      </c>
      <c r="W66" s="93">
        <v>101.43495900000001</v>
      </c>
      <c r="X66" s="541"/>
      <c r="Y66" s="183"/>
      <c r="Z66" s="184"/>
      <c r="AA66" s="184"/>
      <c r="AB66" s="184"/>
      <c r="AC66" s="50"/>
      <c r="AD66" s="51"/>
      <c r="AE66" s="52"/>
      <c r="AF66" s="53">
        <v>1</v>
      </c>
      <c r="AG66" s="50"/>
      <c r="AH66" s="51"/>
      <c r="AI66" s="54"/>
      <c r="AJ66" s="53">
        <f>F66</f>
        <v>20</v>
      </c>
      <c r="AK66" s="373" t="s">
        <v>351</v>
      </c>
    </row>
    <row r="67" spans="1:37" x14ac:dyDescent="0.25">
      <c r="A67" s="197" t="s">
        <v>13</v>
      </c>
      <c r="B67" s="78"/>
      <c r="C67" s="79"/>
      <c r="D67" s="79"/>
      <c r="E67" s="80"/>
      <c r="F67" s="205">
        <v>10</v>
      </c>
      <c r="G67" s="186">
        <v>2</v>
      </c>
      <c r="H67" s="102"/>
      <c r="I67" s="103"/>
      <c r="J67" s="104"/>
      <c r="K67" s="104"/>
      <c r="L67" s="105"/>
      <c r="M67" s="106"/>
      <c r="N67" s="107">
        <f>J66+2.6</f>
        <v>7.92</v>
      </c>
      <c r="O67" s="108">
        <f>N67/F67*100</f>
        <v>79.2</v>
      </c>
      <c r="P67" s="109">
        <f>IF(G66&gt;(F67*1.05),0,(F67*1.05)-G66)</f>
        <v>5.3</v>
      </c>
      <c r="Q67" s="109">
        <f>IF(N67&gt;(F67*1.05),0,(F67*1.05)-N67)</f>
        <v>2.58</v>
      </c>
      <c r="R67" s="110">
        <f>IF(N67&gt;(1.05*F67),0,(F67*1.05)-N67)</f>
        <v>2.58</v>
      </c>
      <c r="S67" s="542"/>
      <c r="T67" s="542"/>
      <c r="U67" s="542"/>
      <c r="V67" s="111"/>
      <c r="W67" s="112"/>
      <c r="X67" s="542"/>
      <c r="Y67" s="183"/>
      <c r="Z67" s="184"/>
      <c r="AA67" s="184"/>
      <c r="AB67" s="184"/>
      <c r="AC67" s="50"/>
      <c r="AD67" s="51"/>
      <c r="AE67" s="52"/>
      <c r="AF67" s="53"/>
      <c r="AG67" s="50"/>
      <c r="AH67" s="51"/>
      <c r="AI67" s="54"/>
      <c r="AJ67" s="53"/>
      <c r="AK67" s="373" t="s">
        <v>351</v>
      </c>
    </row>
    <row r="68" spans="1:37" x14ac:dyDescent="0.25">
      <c r="A68" s="197" t="s">
        <v>10</v>
      </c>
      <c r="B68" s="78"/>
      <c r="C68" s="79"/>
      <c r="D68" s="79"/>
      <c r="E68" s="80"/>
      <c r="F68" s="205">
        <v>10</v>
      </c>
      <c r="G68" s="186">
        <v>3.2</v>
      </c>
      <c r="H68" s="116"/>
      <c r="I68" s="117"/>
      <c r="J68" s="118"/>
      <c r="K68" s="119"/>
      <c r="L68" s="119"/>
      <c r="M68" s="119"/>
      <c r="N68" s="120"/>
      <c r="O68" s="121"/>
      <c r="P68" s="121"/>
      <c r="Q68" s="90"/>
      <c r="R68" s="91"/>
      <c r="S68" s="543"/>
      <c r="T68" s="543"/>
      <c r="U68" s="543"/>
      <c r="V68" s="122"/>
      <c r="W68" s="123"/>
      <c r="X68" s="543"/>
      <c r="Y68" s="183"/>
      <c r="Z68" s="184"/>
      <c r="AA68" s="184"/>
      <c r="AB68" s="184"/>
      <c r="AC68" s="50"/>
      <c r="AD68" s="51"/>
      <c r="AE68" s="52"/>
      <c r="AF68" s="53"/>
      <c r="AG68" s="50"/>
      <c r="AH68" s="51"/>
      <c r="AI68" s="54"/>
      <c r="AJ68" s="53"/>
      <c r="AK68" s="373" t="s">
        <v>351</v>
      </c>
    </row>
    <row r="69" spans="1:37" s="503" customFormat="1" x14ac:dyDescent="0.2">
      <c r="A69" s="63" t="s">
        <v>67</v>
      </c>
      <c r="B69" s="65" t="s">
        <v>42</v>
      </c>
      <c r="C69" s="65" t="s">
        <v>42</v>
      </c>
      <c r="D69" s="65" t="s">
        <v>42</v>
      </c>
      <c r="E69" s="65" t="s">
        <v>42</v>
      </c>
      <c r="F69" s="65" t="s">
        <v>42</v>
      </c>
      <c r="G69" s="432"/>
      <c r="H69" s="67"/>
      <c r="I69" s="68" t="s">
        <v>42</v>
      </c>
      <c r="J69" s="66"/>
      <c r="K69" s="66"/>
      <c r="L69" s="66"/>
      <c r="M69" s="66"/>
      <c r="N69" s="66"/>
      <c r="O69" s="69"/>
      <c r="P69" s="69"/>
      <c r="Q69" s="70"/>
      <c r="R69" s="70"/>
      <c r="S69" s="213"/>
      <c r="T69" s="214"/>
      <c r="U69" s="213"/>
      <c r="V69" s="215"/>
      <c r="W69" s="216"/>
      <c r="X69" s="76"/>
      <c r="Y69" s="62"/>
      <c r="Z69" s="62"/>
      <c r="AA69" s="62"/>
      <c r="AB69" s="62"/>
      <c r="AC69" s="50"/>
      <c r="AD69" s="51"/>
      <c r="AE69" s="52"/>
      <c r="AF69" s="53"/>
      <c r="AG69" s="50"/>
      <c r="AH69" s="51"/>
      <c r="AI69" s="54"/>
      <c r="AJ69" s="53"/>
      <c r="AK69" s="373" t="s">
        <v>351</v>
      </c>
    </row>
    <row r="70" spans="1:37" ht="14.25" customHeight="1" x14ac:dyDescent="0.25">
      <c r="A70" s="217" t="s">
        <v>96</v>
      </c>
      <c r="B70" s="78"/>
      <c r="C70" s="125" t="s">
        <v>97</v>
      </c>
      <c r="D70" s="79"/>
      <c r="E70" s="80"/>
      <c r="F70" s="198">
        <f>F71+F72</f>
        <v>50</v>
      </c>
      <c r="G70" s="199">
        <f>G71+G72</f>
        <v>7.6</v>
      </c>
      <c r="H70" s="200">
        <v>0.25</v>
      </c>
      <c r="I70" s="201">
        <v>1.7861</v>
      </c>
      <c r="J70" s="202">
        <f>G70+I70</f>
        <v>9.386099999999999</v>
      </c>
      <c r="K70" s="203">
        <v>4.4059999999999997</v>
      </c>
      <c r="L70" s="204">
        <v>6.21</v>
      </c>
      <c r="M70" s="86">
        <f>K70+L70</f>
        <v>10.616</v>
      </c>
      <c r="N70" s="88"/>
      <c r="O70" s="89"/>
      <c r="P70" s="89"/>
      <c r="Q70" s="90"/>
      <c r="R70" s="91"/>
      <c r="S70" s="541" t="s">
        <v>46</v>
      </c>
      <c r="T70" s="541" t="s">
        <v>98</v>
      </c>
      <c r="U70" s="541"/>
      <c r="V70" s="92">
        <v>56.936382500000001</v>
      </c>
      <c r="W70" s="93">
        <v>101.2736893</v>
      </c>
      <c r="X70" s="541"/>
      <c r="Y70" s="183"/>
      <c r="Z70" s="184"/>
      <c r="AA70" s="184"/>
      <c r="AB70" s="184"/>
      <c r="AC70" s="50"/>
      <c r="AD70" s="51">
        <v>1</v>
      </c>
      <c r="AE70" s="52"/>
      <c r="AF70" s="53"/>
      <c r="AG70" s="50"/>
      <c r="AH70" s="51">
        <f>F70</f>
        <v>50</v>
      </c>
      <c r="AI70" s="54"/>
      <c r="AJ70" s="53"/>
      <c r="AK70" s="373" t="s">
        <v>351</v>
      </c>
    </row>
    <row r="71" spans="1:37" x14ac:dyDescent="0.2">
      <c r="A71" s="192" t="s">
        <v>13</v>
      </c>
      <c r="B71" s="78"/>
      <c r="C71" s="79"/>
      <c r="D71" s="79"/>
      <c r="E71" s="80"/>
      <c r="F71" s="218">
        <v>25</v>
      </c>
      <c r="G71" s="266">
        <v>3.3</v>
      </c>
      <c r="H71" s="102"/>
      <c r="I71" s="103"/>
      <c r="J71" s="104"/>
      <c r="K71" s="104"/>
      <c r="L71" s="105"/>
      <c r="M71" s="106"/>
      <c r="N71" s="107">
        <f>J70</f>
        <v>9.386099999999999</v>
      </c>
      <c r="O71" s="108">
        <f>N71/F71*100</f>
        <v>37.544399999999996</v>
      </c>
      <c r="P71" s="109">
        <f>IF(G70&gt;(F71*1.05),0,(F71*1.05)-G70)</f>
        <v>18.649999999999999</v>
      </c>
      <c r="Q71" s="109">
        <f>IF(N71&gt;(F71*1.05),0,(F71*1.05)-N71)</f>
        <v>16.863900000000001</v>
      </c>
      <c r="R71" s="110">
        <f>IF(N71&gt;(1.05*F71),0,(F71*1.05)-N71)</f>
        <v>16.863900000000001</v>
      </c>
      <c r="S71" s="542"/>
      <c r="T71" s="542"/>
      <c r="U71" s="542"/>
      <c r="V71" s="111"/>
      <c r="W71" s="112"/>
      <c r="X71" s="542"/>
      <c r="Y71" s="183"/>
      <c r="Z71" s="184"/>
      <c r="AA71" s="184"/>
      <c r="AB71" s="184"/>
      <c r="AC71" s="50"/>
      <c r="AD71" s="51"/>
      <c r="AE71" s="52"/>
      <c r="AF71" s="53"/>
      <c r="AG71" s="50"/>
      <c r="AH71" s="51"/>
      <c r="AI71" s="54"/>
      <c r="AJ71" s="53"/>
      <c r="AK71" s="373" t="s">
        <v>351</v>
      </c>
    </row>
    <row r="72" spans="1:37" x14ac:dyDescent="0.2">
      <c r="A72" s="192" t="s">
        <v>10</v>
      </c>
      <c r="B72" s="78"/>
      <c r="C72" s="79"/>
      <c r="D72" s="79"/>
      <c r="E72" s="80"/>
      <c r="F72" s="218">
        <v>25</v>
      </c>
      <c r="G72" s="266">
        <v>4.3</v>
      </c>
      <c r="H72" s="116"/>
      <c r="I72" s="117"/>
      <c r="J72" s="118"/>
      <c r="K72" s="119"/>
      <c r="L72" s="119"/>
      <c r="M72" s="119"/>
      <c r="N72" s="120"/>
      <c r="O72" s="121"/>
      <c r="P72" s="121"/>
      <c r="Q72" s="90"/>
      <c r="R72" s="91"/>
      <c r="S72" s="543"/>
      <c r="T72" s="543"/>
      <c r="U72" s="543"/>
      <c r="V72" s="122"/>
      <c r="W72" s="123"/>
      <c r="X72" s="543"/>
      <c r="Y72" s="183"/>
      <c r="Z72" s="184"/>
      <c r="AA72" s="184"/>
      <c r="AB72" s="184"/>
      <c r="AC72" s="50"/>
      <c r="AD72" s="51"/>
      <c r="AE72" s="52"/>
      <c r="AF72" s="53"/>
      <c r="AG72" s="50"/>
      <c r="AH72" s="51"/>
      <c r="AI72" s="54"/>
      <c r="AJ72" s="53"/>
      <c r="AK72" s="373" t="s">
        <v>351</v>
      </c>
    </row>
    <row r="73" spans="1:37" s="219" customFormat="1" x14ac:dyDescent="0.2">
      <c r="A73" s="63" t="s">
        <v>76</v>
      </c>
      <c r="B73" s="65" t="s">
        <v>42</v>
      </c>
      <c r="C73" s="65" t="s">
        <v>42</v>
      </c>
      <c r="D73" s="65" t="s">
        <v>42</v>
      </c>
      <c r="E73" s="65" t="s">
        <v>42</v>
      </c>
      <c r="F73" s="65" t="s">
        <v>42</v>
      </c>
      <c r="G73" s="432"/>
      <c r="H73" s="67"/>
      <c r="I73" s="68" t="s">
        <v>42</v>
      </c>
      <c r="J73" s="66"/>
      <c r="K73" s="66"/>
      <c r="L73" s="66"/>
      <c r="M73" s="66"/>
      <c r="N73" s="66"/>
      <c r="O73" s="69"/>
      <c r="P73" s="69"/>
      <c r="Q73" s="70"/>
      <c r="R73" s="70"/>
      <c r="S73" s="73"/>
      <c r="T73" s="72"/>
      <c r="U73" s="73"/>
      <c r="V73" s="74"/>
      <c r="W73" s="75"/>
      <c r="X73" s="76"/>
      <c r="Y73" s="183"/>
      <c r="Z73" s="183"/>
      <c r="AA73" s="183"/>
      <c r="AB73" s="183"/>
      <c r="AC73" s="50"/>
      <c r="AD73" s="51"/>
      <c r="AE73" s="52"/>
      <c r="AF73" s="53"/>
      <c r="AG73" s="50"/>
      <c r="AH73" s="51"/>
      <c r="AI73" s="54"/>
      <c r="AJ73" s="53"/>
      <c r="AK73" s="373" t="s">
        <v>351</v>
      </c>
    </row>
    <row r="74" spans="1:37" ht="14.25" customHeight="1" x14ac:dyDescent="0.25">
      <c r="A74" s="220" t="s">
        <v>99</v>
      </c>
      <c r="B74" s="78"/>
      <c r="C74" s="125" t="s">
        <v>100</v>
      </c>
      <c r="D74" s="79"/>
      <c r="E74" s="80"/>
      <c r="F74" s="198">
        <f>F75</f>
        <v>25</v>
      </c>
      <c r="G74" s="199">
        <f>G75</f>
        <v>1.4</v>
      </c>
      <c r="H74" s="200">
        <v>1.25</v>
      </c>
      <c r="I74" s="201">
        <v>1.256</v>
      </c>
      <c r="J74" s="202">
        <f>G74+I74</f>
        <v>2.6559999999999997</v>
      </c>
      <c r="K74" s="203">
        <v>0</v>
      </c>
      <c r="L74" s="204">
        <v>2.5</v>
      </c>
      <c r="M74" s="86">
        <f>K74+L74</f>
        <v>2.5</v>
      </c>
      <c r="N74" s="88"/>
      <c r="O74" s="89"/>
      <c r="P74" s="89"/>
      <c r="Q74" s="90"/>
      <c r="R74" s="91"/>
      <c r="S74" s="547" t="s">
        <v>101</v>
      </c>
      <c r="T74" s="547" t="s">
        <v>102</v>
      </c>
      <c r="U74" s="547"/>
      <c r="V74" s="177">
        <v>57.341949999999997</v>
      </c>
      <c r="W74" s="178">
        <v>100.01213199999999</v>
      </c>
      <c r="X74" s="549"/>
      <c r="Y74" s="183"/>
      <c r="Z74" s="184"/>
      <c r="AA74" s="184"/>
      <c r="AB74" s="184"/>
      <c r="AC74" s="50"/>
      <c r="AD74" s="51">
        <v>1</v>
      </c>
      <c r="AE74" s="52"/>
      <c r="AF74" s="53"/>
      <c r="AG74" s="50"/>
      <c r="AH74" s="51">
        <f>F74</f>
        <v>25</v>
      </c>
      <c r="AI74" s="54"/>
      <c r="AJ74" s="53"/>
      <c r="AK74" s="373" t="s">
        <v>351</v>
      </c>
    </row>
    <row r="75" spans="1:37" x14ac:dyDescent="0.2">
      <c r="A75" s="192" t="s">
        <v>13</v>
      </c>
      <c r="B75" s="78"/>
      <c r="C75" s="79"/>
      <c r="D75" s="79"/>
      <c r="E75" s="80"/>
      <c r="F75" s="207">
        <v>25</v>
      </c>
      <c r="G75" s="266">
        <v>1.4</v>
      </c>
      <c r="H75" s="102"/>
      <c r="I75" s="103"/>
      <c r="J75" s="104"/>
      <c r="K75" s="104"/>
      <c r="L75" s="105"/>
      <c r="M75" s="106"/>
      <c r="N75" s="107">
        <f>J74</f>
        <v>2.6559999999999997</v>
      </c>
      <c r="O75" s="108">
        <f>N75/F75*100</f>
        <v>10.623999999999999</v>
      </c>
      <c r="P75" s="109">
        <f>IF(G74&gt;(F75*1.05),0,(F75*1.05)-G74)</f>
        <v>24.85</v>
      </c>
      <c r="Q75" s="109">
        <f>IF(N75&gt;(F75*1.05),0,(F75*1.05)-N75)</f>
        <v>23.594000000000001</v>
      </c>
      <c r="R75" s="110">
        <f>IF(N75&gt;(1.05*F75),0,(F75*1.05)-N75)</f>
        <v>23.594000000000001</v>
      </c>
      <c r="S75" s="548"/>
      <c r="T75" s="548"/>
      <c r="U75" s="548"/>
      <c r="V75" s="180"/>
      <c r="W75" s="181"/>
      <c r="X75" s="550"/>
      <c r="Y75" s="183"/>
      <c r="Z75" s="184"/>
      <c r="AA75" s="184"/>
      <c r="AB75" s="184"/>
      <c r="AC75" s="50"/>
      <c r="AD75" s="51"/>
      <c r="AE75" s="52"/>
      <c r="AF75" s="53"/>
      <c r="AG75" s="50"/>
      <c r="AH75" s="51"/>
      <c r="AI75" s="54"/>
      <c r="AJ75" s="53"/>
      <c r="AK75" s="373" t="s">
        <v>351</v>
      </c>
    </row>
    <row r="76" spans="1:37" s="503" customFormat="1" x14ac:dyDescent="0.2">
      <c r="A76" s="161" t="s">
        <v>79</v>
      </c>
      <c r="B76" s="162" t="s">
        <v>42</v>
      </c>
      <c r="C76" s="162" t="s">
        <v>42</v>
      </c>
      <c r="D76" s="162" t="s">
        <v>42</v>
      </c>
      <c r="E76" s="162" t="s">
        <v>42</v>
      </c>
      <c r="F76" s="163"/>
      <c r="G76" s="163"/>
      <c r="H76" s="165" t="s">
        <v>103</v>
      </c>
      <c r="I76" s="166" t="s">
        <v>42</v>
      </c>
      <c r="J76" s="164"/>
      <c r="K76" s="164"/>
      <c r="L76" s="164"/>
      <c r="M76" s="164"/>
      <c r="N76" s="164"/>
      <c r="O76" s="167"/>
      <c r="P76" s="167"/>
      <c r="Q76" s="168"/>
      <c r="R76" s="168"/>
      <c r="S76" s="171"/>
      <c r="T76" s="170"/>
      <c r="U76" s="171"/>
      <c r="V76" s="172"/>
      <c r="W76" s="173"/>
      <c r="X76" s="76"/>
      <c r="Y76" s="62"/>
      <c r="Z76" s="62"/>
      <c r="AA76" s="62"/>
      <c r="AB76" s="62"/>
      <c r="AC76" s="50"/>
      <c r="AD76" s="51"/>
      <c r="AE76" s="52"/>
      <c r="AF76" s="53"/>
      <c r="AG76" s="50"/>
      <c r="AH76" s="51"/>
      <c r="AI76" s="54"/>
      <c r="AJ76" s="53"/>
      <c r="AK76" s="373" t="s">
        <v>351</v>
      </c>
    </row>
    <row r="77" spans="1:37" ht="14.25" customHeight="1" x14ac:dyDescent="0.25">
      <c r="A77" s="192" t="s">
        <v>104</v>
      </c>
      <c r="B77" s="174"/>
      <c r="C77" s="175"/>
      <c r="D77" s="175"/>
      <c r="E77" s="176" t="s">
        <v>82</v>
      </c>
      <c r="F77" s="198">
        <f>F78</f>
        <v>1.8</v>
      </c>
      <c r="G77" s="199">
        <f>G78</f>
        <v>0.3</v>
      </c>
      <c r="H77" s="200">
        <v>6.0000000000000053E-3</v>
      </c>
      <c r="I77" s="201">
        <v>6.0000000000000053E-3</v>
      </c>
      <c r="J77" s="202">
        <f>G77+I77</f>
        <v>0.30599999999999999</v>
      </c>
      <c r="K77" s="203">
        <v>1.756</v>
      </c>
      <c r="L77" s="204">
        <v>0</v>
      </c>
      <c r="M77" s="86">
        <f>K77+L77</f>
        <v>1.756</v>
      </c>
      <c r="N77" s="88"/>
      <c r="O77" s="89"/>
      <c r="P77" s="89"/>
      <c r="Q77" s="90"/>
      <c r="R77" s="91"/>
      <c r="S77" s="547" t="s">
        <v>101</v>
      </c>
      <c r="T77" s="547" t="s">
        <v>105</v>
      </c>
      <c r="U77" s="547"/>
      <c r="V77" s="177">
        <v>57.390836</v>
      </c>
      <c r="W77" s="178">
        <v>99.324844999999996</v>
      </c>
      <c r="X77" s="549"/>
      <c r="Y77" s="183"/>
      <c r="Z77" s="184"/>
      <c r="AA77" s="184"/>
      <c r="AB77" s="184"/>
      <c r="AC77" s="50"/>
      <c r="AD77" s="51"/>
      <c r="AE77" s="52"/>
      <c r="AF77" s="53">
        <v>1</v>
      </c>
      <c r="AG77" s="50"/>
      <c r="AH77" s="51"/>
      <c r="AI77" s="54"/>
      <c r="AJ77" s="53">
        <f>F77</f>
        <v>1.8</v>
      </c>
      <c r="AK77" s="373" t="s">
        <v>351</v>
      </c>
    </row>
    <row r="78" spans="1:37" x14ac:dyDescent="0.25">
      <c r="A78" s="192" t="s">
        <v>13</v>
      </c>
      <c r="B78" s="78"/>
      <c r="C78" s="79"/>
      <c r="D78" s="79"/>
      <c r="E78" s="80"/>
      <c r="F78" s="207">
        <v>1.8</v>
      </c>
      <c r="G78" s="437">
        <v>0.3</v>
      </c>
      <c r="H78" s="102"/>
      <c r="I78" s="103"/>
      <c r="J78" s="104"/>
      <c r="K78" s="104"/>
      <c r="L78" s="105"/>
      <c r="M78" s="106"/>
      <c r="N78" s="107">
        <f>J77</f>
        <v>0.30599999999999999</v>
      </c>
      <c r="O78" s="108">
        <f>N78/F78*100</f>
        <v>17</v>
      </c>
      <c r="P78" s="109">
        <f>IF(G77&gt;(F78*1.05),0,(F78*1.05)-G77)</f>
        <v>1.59</v>
      </c>
      <c r="Q78" s="109">
        <f>IF(N78&gt;(F78*1.05),0,(F78*1.05)-N78)</f>
        <v>1.5840000000000001</v>
      </c>
      <c r="R78" s="110">
        <f>IF(N78&gt;(1.05*F78),0,(F78*1.05)-N78)</f>
        <v>1.5840000000000001</v>
      </c>
      <c r="S78" s="548"/>
      <c r="T78" s="548"/>
      <c r="U78" s="548"/>
      <c r="V78" s="180"/>
      <c r="W78" s="181"/>
      <c r="X78" s="550"/>
      <c r="Y78" s="183"/>
      <c r="Z78" s="184"/>
      <c r="AA78" s="184"/>
      <c r="AB78" s="184"/>
      <c r="AC78" s="50"/>
      <c r="AD78" s="51"/>
      <c r="AE78" s="52"/>
      <c r="AF78" s="53"/>
      <c r="AG78" s="50"/>
      <c r="AH78" s="51"/>
      <c r="AI78" s="54"/>
      <c r="AJ78" s="53"/>
      <c r="AK78" s="373" t="s">
        <v>351</v>
      </c>
    </row>
    <row r="79" spans="1:37" s="503" customFormat="1" x14ac:dyDescent="0.2">
      <c r="A79" s="161" t="s">
        <v>87</v>
      </c>
      <c r="B79" s="162" t="s">
        <v>42</v>
      </c>
      <c r="C79" s="162" t="s">
        <v>42</v>
      </c>
      <c r="D79" s="162" t="s">
        <v>42</v>
      </c>
      <c r="E79" s="162" t="s">
        <v>42</v>
      </c>
      <c r="F79" s="163"/>
      <c r="G79" s="163"/>
      <c r="H79" s="165" t="s">
        <v>106</v>
      </c>
      <c r="I79" s="166" t="s">
        <v>42</v>
      </c>
      <c r="J79" s="164"/>
      <c r="K79" s="164"/>
      <c r="L79" s="164"/>
      <c r="M79" s="164"/>
      <c r="N79" s="164"/>
      <c r="O79" s="167"/>
      <c r="P79" s="167"/>
      <c r="Q79" s="168"/>
      <c r="R79" s="168"/>
      <c r="S79" s="171"/>
      <c r="T79" s="170"/>
      <c r="U79" s="171"/>
      <c r="V79" s="172"/>
      <c r="W79" s="173"/>
      <c r="X79" s="76"/>
      <c r="Y79" s="62"/>
      <c r="Z79" s="62"/>
      <c r="AA79" s="62"/>
      <c r="AB79" s="62"/>
      <c r="AC79" s="50"/>
      <c r="AD79" s="51"/>
      <c r="AE79" s="52"/>
      <c r="AF79" s="53"/>
      <c r="AG79" s="50"/>
      <c r="AH79" s="51"/>
      <c r="AI79" s="54"/>
      <c r="AJ79" s="53"/>
      <c r="AK79" s="373" t="s">
        <v>351</v>
      </c>
    </row>
    <row r="80" spans="1:37" ht="14.25" customHeight="1" x14ac:dyDescent="0.25">
      <c r="A80" s="192" t="s">
        <v>107</v>
      </c>
      <c r="B80" s="174"/>
      <c r="C80" s="175"/>
      <c r="D80" s="175"/>
      <c r="E80" s="176" t="s">
        <v>4</v>
      </c>
      <c r="F80" s="198">
        <f>F81</f>
        <v>6.3</v>
      </c>
      <c r="G80" s="199">
        <f>G81</f>
        <v>1.7</v>
      </c>
      <c r="H80" s="200">
        <v>0.14000000000000001</v>
      </c>
      <c r="I80" s="201">
        <v>0.14000000000000001</v>
      </c>
      <c r="J80" s="202">
        <f>G80+I80</f>
        <v>1.8399999999999999</v>
      </c>
      <c r="K80" s="203">
        <v>0.01</v>
      </c>
      <c r="L80" s="204">
        <v>0.51</v>
      </c>
      <c r="M80" s="86">
        <f>K80+L80</f>
        <v>0.52</v>
      </c>
      <c r="N80" s="88"/>
      <c r="O80" s="89"/>
      <c r="P80" s="89"/>
      <c r="Q80" s="90"/>
      <c r="R80" s="91"/>
      <c r="S80" s="547" t="s">
        <v>108</v>
      </c>
      <c r="T80" s="547" t="s">
        <v>109</v>
      </c>
      <c r="U80" s="547"/>
      <c r="V80" s="177">
        <v>56.585101999999999</v>
      </c>
      <c r="W80" s="178">
        <v>101.18511599999999</v>
      </c>
      <c r="X80" s="549"/>
      <c r="Y80" s="183"/>
      <c r="Z80" s="184"/>
      <c r="AA80" s="184"/>
      <c r="AB80" s="184"/>
      <c r="AC80" s="50"/>
      <c r="AD80" s="51"/>
      <c r="AE80" s="52"/>
      <c r="AF80" s="53">
        <v>1</v>
      </c>
      <c r="AG80" s="50"/>
      <c r="AH80" s="51"/>
      <c r="AI80" s="54"/>
      <c r="AJ80" s="53">
        <f>F80</f>
        <v>6.3</v>
      </c>
      <c r="AK80" s="373" t="s">
        <v>351</v>
      </c>
    </row>
    <row r="81" spans="1:37" x14ac:dyDescent="0.25">
      <c r="A81" s="192" t="s">
        <v>11</v>
      </c>
      <c r="B81" s="78"/>
      <c r="C81" s="79"/>
      <c r="D81" s="79"/>
      <c r="E81" s="80"/>
      <c r="F81" s="207">
        <v>6.3</v>
      </c>
      <c r="G81" s="437">
        <v>1.7</v>
      </c>
      <c r="H81" s="102"/>
      <c r="I81" s="103"/>
      <c r="J81" s="104"/>
      <c r="K81" s="104"/>
      <c r="L81" s="105"/>
      <c r="M81" s="106"/>
      <c r="N81" s="107">
        <f>J80</f>
        <v>1.8399999999999999</v>
      </c>
      <c r="O81" s="108">
        <f>N81/F81*100</f>
        <v>29.206349206349202</v>
      </c>
      <c r="P81" s="109">
        <f>IF(G80&gt;(F81*1.05),0,(F81*1.05)-G80)</f>
        <v>4.915</v>
      </c>
      <c r="Q81" s="109">
        <f>IF(N81&gt;(F81*1.05),0,(F81*1.05)-N81)</f>
        <v>4.7750000000000004</v>
      </c>
      <c r="R81" s="110">
        <f>IF(N81&gt;(1.05*F81),0,(F81*1.05)-N81)</f>
        <v>4.7750000000000004</v>
      </c>
      <c r="S81" s="548"/>
      <c r="T81" s="548"/>
      <c r="U81" s="548"/>
      <c r="V81" s="180"/>
      <c r="W81" s="181"/>
      <c r="X81" s="550"/>
      <c r="Y81" s="183"/>
      <c r="Z81" s="184"/>
      <c r="AA81" s="184"/>
      <c r="AB81" s="184"/>
      <c r="AC81" s="50"/>
      <c r="AD81" s="51"/>
      <c r="AE81" s="52"/>
      <c r="AF81" s="53"/>
      <c r="AG81" s="50"/>
      <c r="AH81" s="51"/>
      <c r="AI81" s="54"/>
      <c r="AJ81" s="53"/>
      <c r="AK81" s="373" t="s">
        <v>351</v>
      </c>
    </row>
    <row r="82" spans="1:37" s="503" customFormat="1" x14ac:dyDescent="0.2">
      <c r="A82" s="161" t="s">
        <v>87</v>
      </c>
      <c r="B82" s="162" t="s">
        <v>42</v>
      </c>
      <c r="C82" s="162" t="s">
        <v>42</v>
      </c>
      <c r="D82" s="162" t="s">
        <v>42</v>
      </c>
      <c r="E82" s="162" t="s">
        <v>42</v>
      </c>
      <c r="F82" s="163"/>
      <c r="G82" s="163"/>
      <c r="H82" s="165" t="s">
        <v>106</v>
      </c>
      <c r="I82" s="166" t="s">
        <v>42</v>
      </c>
      <c r="J82" s="164"/>
      <c r="K82" s="164"/>
      <c r="L82" s="164"/>
      <c r="M82" s="164"/>
      <c r="N82" s="164"/>
      <c r="O82" s="167"/>
      <c r="P82" s="167"/>
      <c r="Q82" s="168"/>
      <c r="R82" s="168"/>
      <c r="S82" s="171"/>
      <c r="T82" s="170"/>
      <c r="U82" s="171"/>
      <c r="V82" s="172"/>
      <c r="W82" s="173"/>
      <c r="X82" s="76"/>
      <c r="Y82" s="62"/>
      <c r="Z82" s="62"/>
      <c r="AA82" s="62"/>
      <c r="AB82" s="62"/>
      <c r="AC82" s="50"/>
      <c r="AD82" s="51"/>
      <c r="AE82" s="52"/>
      <c r="AF82" s="53"/>
      <c r="AG82" s="50"/>
      <c r="AH82" s="51"/>
      <c r="AI82" s="54"/>
      <c r="AJ82" s="53"/>
      <c r="AK82" s="373" t="s">
        <v>351</v>
      </c>
    </row>
    <row r="83" spans="1:37" ht="14.25" customHeight="1" x14ac:dyDescent="0.25">
      <c r="A83" s="192" t="s">
        <v>110</v>
      </c>
      <c r="B83" s="174"/>
      <c r="C83" s="175"/>
      <c r="D83" s="175"/>
      <c r="E83" s="176" t="s">
        <v>4</v>
      </c>
      <c r="F83" s="198">
        <f>F84+F85</f>
        <v>12.6</v>
      </c>
      <c r="G83" s="199">
        <f>G84+G85</f>
        <v>1.2</v>
      </c>
      <c r="H83" s="200">
        <v>0</v>
      </c>
      <c r="I83" s="201">
        <v>0</v>
      </c>
      <c r="J83" s="202">
        <f>G83+I83</f>
        <v>1.2</v>
      </c>
      <c r="K83" s="203">
        <v>0</v>
      </c>
      <c r="L83" s="204">
        <v>3.2</v>
      </c>
      <c r="M83" s="86">
        <f>K83+L83</f>
        <v>3.2</v>
      </c>
      <c r="N83" s="88"/>
      <c r="O83" s="89"/>
      <c r="P83" s="89"/>
      <c r="Q83" s="90"/>
      <c r="R83" s="91"/>
      <c r="S83" s="541" t="s">
        <v>108</v>
      </c>
      <c r="T83" s="541" t="s">
        <v>111</v>
      </c>
      <c r="U83" s="541"/>
      <c r="V83" s="92">
        <v>57.045287000000002</v>
      </c>
      <c r="W83" s="93">
        <v>101.38414299999999</v>
      </c>
      <c r="X83" s="541"/>
      <c r="Y83" s="183"/>
      <c r="Z83" s="184"/>
      <c r="AA83" s="184"/>
      <c r="AB83" s="184"/>
      <c r="AC83" s="50"/>
      <c r="AD83" s="51"/>
      <c r="AE83" s="52"/>
      <c r="AF83" s="53">
        <v>1</v>
      </c>
      <c r="AG83" s="50"/>
      <c r="AH83" s="51"/>
      <c r="AI83" s="54"/>
      <c r="AJ83" s="53">
        <v>12.6</v>
      </c>
      <c r="AK83" s="373" t="s">
        <v>351</v>
      </c>
    </row>
    <row r="84" spans="1:37" x14ac:dyDescent="0.2">
      <c r="A84" s="192" t="s">
        <v>13</v>
      </c>
      <c r="B84" s="78"/>
      <c r="C84" s="79"/>
      <c r="D84" s="79"/>
      <c r="E84" s="80"/>
      <c r="F84" s="207">
        <v>6.3</v>
      </c>
      <c r="G84" s="266">
        <v>1.2</v>
      </c>
      <c r="H84" s="102"/>
      <c r="I84" s="103"/>
      <c r="J84" s="104"/>
      <c r="K84" s="104"/>
      <c r="L84" s="105"/>
      <c r="M84" s="106"/>
      <c r="N84" s="107">
        <f>J83</f>
        <v>1.2</v>
      </c>
      <c r="O84" s="108">
        <f>N84/F84*100</f>
        <v>19.047619047619047</v>
      </c>
      <c r="P84" s="109">
        <f>IF(G83&gt;(F84*1.05),0,(F84*1.05)-G83)</f>
        <v>5.415</v>
      </c>
      <c r="Q84" s="109">
        <f>IF(N84&gt;(F84*1.05),0,(F84*1.05)-N84)</f>
        <v>5.415</v>
      </c>
      <c r="R84" s="110">
        <f>IF(N84&gt;(1.05*F84),0,(F84*1.05)-N84)</f>
        <v>5.415</v>
      </c>
      <c r="S84" s="542"/>
      <c r="T84" s="542"/>
      <c r="U84" s="542"/>
      <c r="V84" s="111"/>
      <c r="W84" s="112"/>
      <c r="X84" s="542"/>
      <c r="Y84" s="183"/>
      <c r="Z84" s="184"/>
      <c r="AA84" s="184"/>
      <c r="AB84" s="184"/>
      <c r="AC84" s="50"/>
      <c r="AD84" s="51"/>
      <c r="AE84" s="52"/>
      <c r="AF84" s="53"/>
      <c r="AG84" s="50"/>
      <c r="AH84" s="51"/>
      <c r="AI84" s="54"/>
      <c r="AJ84" s="53"/>
      <c r="AK84" s="373" t="s">
        <v>351</v>
      </c>
    </row>
    <row r="85" spans="1:37" x14ac:dyDescent="0.2">
      <c r="A85" s="192" t="s">
        <v>10</v>
      </c>
      <c r="B85" s="78"/>
      <c r="C85" s="79"/>
      <c r="D85" s="79"/>
      <c r="E85" s="80"/>
      <c r="F85" s="207">
        <v>6.3</v>
      </c>
      <c r="G85" s="129">
        <v>0</v>
      </c>
      <c r="H85" s="116"/>
      <c r="I85" s="117"/>
      <c r="J85" s="118"/>
      <c r="K85" s="119"/>
      <c r="L85" s="119"/>
      <c r="M85" s="119"/>
      <c r="N85" s="120"/>
      <c r="O85" s="121"/>
      <c r="P85" s="121"/>
      <c r="Q85" s="90"/>
      <c r="R85" s="91"/>
      <c r="S85" s="543"/>
      <c r="T85" s="543"/>
      <c r="U85" s="543"/>
      <c r="V85" s="122"/>
      <c r="W85" s="123"/>
      <c r="X85" s="543"/>
      <c r="Y85" s="183"/>
      <c r="Z85" s="184"/>
      <c r="AA85" s="184"/>
      <c r="AB85" s="184"/>
      <c r="AC85" s="50"/>
      <c r="AD85" s="51"/>
      <c r="AE85" s="52"/>
      <c r="AF85" s="53"/>
      <c r="AG85" s="50"/>
      <c r="AH85" s="51"/>
      <c r="AI85" s="54"/>
      <c r="AJ85" s="53"/>
      <c r="AK85" s="373" t="s">
        <v>351</v>
      </c>
    </row>
    <row r="86" spans="1:37" s="503" customFormat="1" x14ac:dyDescent="0.2">
      <c r="A86" s="161" t="s">
        <v>87</v>
      </c>
      <c r="B86" s="162" t="s">
        <v>42</v>
      </c>
      <c r="C86" s="162" t="s">
        <v>42</v>
      </c>
      <c r="D86" s="162" t="s">
        <v>42</v>
      </c>
      <c r="E86" s="162" t="s">
        <v>42</v>
      </c>
      <c r="F86" s="163"/>
      <c r="G86" s="163"/>
      <c r="H86" s="165" t="s">
        <v>106</v>
      </c>
      <c r="I86" s="166" t="s">
        <v>42</v>
      </c>
      <c r="J86" s="164"/>
      <c r="K86" s="164"/>
      <c r="L86" s="164"/>
      <c r="M86" s="164"/>
      <c r="N86" s="164"/>
      <c r="O86" s="167"/>
      <c r="P86" s="167"/>
      <c r="Q86" s="168"/>
      <c r="R86" s="168"/>
      <c r="S86" s="171"/>
      <c r="T86" s="170"/>
      <c r="U86" s="171"/>
      <c r="V86" s="172"/>
      <c r="W86" s="173"/>
      <c r="X86" s="76"/>
      <c r="Y86" s="62"/>
      <c r="Z86" s="62"/>
      <c r="AA86" s="62"/>
      <c r="AB86" s="62"/>
      <c r="AC86" s="50"/>
      <c r="AD86" s="51"/>
      <c r="AE86" s="52"/>
      <c r="AF86" s="53"/>
      <c r="AG86" s="50"/>
      <c r="AH86" s="51"/>
      <c r="AI86" s="54"/>
      <c r="AJ86" s="53"/>
      <c r="AK86" s="373" t="s">
        <v>351</v>
      </c>
    </row>
    <row r="87" spans="1:37" ht="14.25" customHeight="1" x14ac:dyDescent="0.25">
      <c r="A87" s="192" t="s">
        <v>112</v>
      </c>
      <c r="B87" s="174"/>
      <c r="C87" s="175"/>
      <c r="D87" s="175"/>
      <c r="E87" s="176" t="s">
        <v>82</v>
      </c>
      <c r="F87" s="198">
        <f>F88+F89</f>
        <v>3.2</v>
      </c>
      <c r="G87" s="199">
        <f>G88+G89</f>
        <v>0.4</v>
      </c>
      <c r="H87" s="200">
        <v>3.4000000000000002E-2</v>
      </c>
      <c r="I87" s="201">
        <v>3.4000000000000002E-2</v>
      </c>
      <c r="J87" s="202">
        <f>G87+I87</f>
        <v>0.43400000000000005</v>
      </c>
      <c r="K87" s="203">
        <v>2.64</v>
      </c>
      <c r="L87" s="204">
        <v>0</v>
      </c>
      <c r="M87" s="86">
        <f>K87+L87</f>
        <v>2.64</v>
      </c>
      <c r="N87" s="88"/>
      <c r="O87" s="89"/>
      <c r="P87" s="89"/>
      <c r="Q87" s="90"/>
      <c r="R87" s="91"/>
      <c r="S87" s="541" t="s">
        <v>108</v>
      </c>
      <c r="T87" s="541" t="s">
        <v>111</v>
      </c>
      <c r="U87" s="541"/>
      <c r="V87" s="92">
        <v>57.050961999999998</v>
      </c>
      <c r="W87" s="93">
        <v>101.385836</v>
      </c>
      <c r="X87" s="541"/>
      <c r="Y87" s="183"/>
      <c r="Z87" s="184"/>
      <c r="AA87" s="184"/>
      <c r="AB87" s="184"/>
      <c r="AC87" s="50"/>
      <c r="AD87" s="51"/>
      <c r="AE87" s="52"/>
      <c r="AF87" s="53">
        <v>1</v>
      </c>
      <c r="AG87" s="50"/>
      <c r="AH87" s="51"/>
      <c r="AI87" s="54"/>
      <c r="AJ87" s="53">
        <f>F87</f>
        <v>3.2</v>
      </c>
      <c r="AK87" s="373" t="s">
        <v>351</v>
      </c>
    </row>
    <row r="88" spans="1:37" x14ac:dyDescent="0.2">
      <c r="A88" s="192" t="s">
        <v>13</v>
      </c>
      <c r="B88" s="78"/>
      <c r="C88" s="79"/>
      <c r="D88" s="79"/>
      <c r="E88" s="80"/>
      <c r="F88" s="207">
        <v>1.6</v>
      </c>
      <c r="G88" s="129">
        <v>0.1</v>
      </c>
      <c r="H88" s="102"/>
      <c r="I88" s="103"/>
      <c r="J88" s="104"/>
      <c r="K88" s="104"/>
      <c r="L88" s="105"/>
      <c r="M88" s="106"/>
      <c r="N88" s="107">
        <f>J87</f>
        <v>0.43400000000000005</v>
      </c>
      <c r="O88" s="108">
        <f>N88/F88*100</f>
        <v>27.125</v>
      </c>
      <c r="P88" s="109">
        <f>IF(G87&gt;(F88*1.05),0,(F88*1.05)-G87)</f>
        <v>1.2800000000000002</v>
      </c>
      <c r="Q88" s="109">
        <f>IF(N88&gt;(F88*1.05),0,(F88*1.05)-N88)</f>
        <v>1.246</v>
      </c>
      <c r="R88" s="110">
        <f>IF(N88&gt;(1.05*F88),0,(F88*1.05)-N88)</f>
        <v>1.246</v>
      </c>
      <c r="S88" s="542"/>
      <c r="T88" s="542"/>
      <c r="U88" s="542"/>
      <c r="V88" s="111"/>
      <c r="W88" s="112"/>
      <c r="X88" s="542"/>
      <c r="Y88" s="183"/>
      <c r="Z88" s="184"/>
      <c r="AA88" s="184"/>
      <c r="AB88" s="184"/>
      <c r="AC88" s="50"/>
      <c r="AD88" s="51"/>
      <c r="AE88" s="52"/>
      <c r="AF88" s="53"/>
      <c r="AG88" s="50"/>
      <c r="AH88" s="51"/>
      <c r="AI88" s="54"/>
      <c r="AJ88" s="53"/>
      <c r="AK88" s="373" t="s">
        <v>351</v>
      </c>
    </row>
    <row r="89" spans="1:37" x14ac:dyDescent="0.2">
      <c r="A89" s="192" t="s">
        <v>10</v>
      </c>
      <c r="B89" s="78"/>
      <c r="C89" s="79"/>
      <c r="D89" s="79"/>
      <c r="E89" s="80"/>
      <c r="F89" s="207">
        <v>1.6</v>
      </c>
      <c r="G89" s="266">
        <v>0.3</v>
      </c>
      <c r="H89" s="116"/>
      <c r="I89" s="117"/>
      <c r="J89" s="118"/>
      <c r="K89" s="119"/>
      <c r="L89" s="119"/>
      <c r="M89" s="119"/>
      <c r="N89" s="120"/>
      <c r="O89" s="121"/>
      <c r="P89" s="121"/>
      <c r="Q89" s="90"/>
      <c r="R89" s="91"/>
      <c r="S89" s="543"/>
      <c r="T89" s="543"/>
      <c r="U89" s="543"/>
      <c r="V89" s="122"/>
      <c r="W89" s="123"/>
      <c r="X89" s="543"/>
      <c r="Y89" s="183"/>
      <c r="Z89" s="184"/>
      <c r="AA89" s="184"/>
      <c r="AB89" s="184"/>
      <c r="AC89" s="50"/>
      <c r="AD89" s="51"/>
      <c r="AE89" s="52"/>
      <c r="AF89" s="53"/>
      <c r="AG89" s="50"/>
      <c r="AH89" s="51"/>
      <c r="AI89" s="54"/>
      <c r="AJ89" s="53"/>
      <c r="AK89" s="373" t="s">
        <v>351</v>
      </c>
    </row>
    <row r="90" spans="1:37" s="503" customFormat="1" x14ac:dyDescent="0.2">
      <c r="A90" s="161" t="s">
        <v>87</v>
      </c>
      <c r="B90" s="162" t="s">
        <v>42</v>
      </c>
      <c r="C90" s="162" t="s">
        <v>42</v>
      </c>
      <c r="D90" s="162" t="s">
        <v>42</v>
      </c>
      <c r="E90" s="162" t="s">
        <v>42</v>
      </c>
      <c r="F90" s="163"/>
      <c r="G90" s="163"/>
      <c r="H90" s="165" t="s">
        <v>106</v>
      </c>
      <c r="I90" s="166" t="s">
        <v>42</v>
      </c>
      <c r="J90" s="164"/>
      <c r="K90" s="164"/>
      <c r="L90" s="164"/>
      <c r="M90" s="164"/>
      <c r="N90" s="164"/>
      <c r="O90" s="167"/>
      <c r="P90" s="167"/>
      <c r="Q90" s="168"/>
      <c r="R90" s="168"/>
      <c r="S90" s="171"/>
      <c r="T90" s="170"/>
      <c r="U90" s="171"/>
      <c r="V90" s="172"/>
      <c r="W90" s="173"/>
      <c r="X90" s="76"/>
      <c r="Y90" s="62"/>
      <c r="Z90" s="62"/>
      <c r="AA90" s="62"/>
      <c r="AB90" s="62"/>
      <c r="AC90" s="50"/>
      <c r="AD90" s="51"/>
      <c r="AE90" s="52"/>
      <c r="AF90" s="53"/>
      <c r="AG90" s="50"/>
      <c r="AH90" s="51"/>
      <c r="AI90" s="54"/>
      <c r="AJ90" s="53"/>
      <c r="AK90" s="373" t="s">
        <v>351</v>
      </c>
    </row>
    <row r="91" spans="1:37" s="503" customFormat="1" ht="14.25" customHeight="1" x14ac:dyDescent="0.25">
      <c r="A91" s="192" t="s">
        <v>113</v>
      </c>
      <c r="B91" s="174"/>
      <c r="C91" s="175"/>
      <c r="D91" s="175"/>
      <c r="E91" s="176" t="s">
        <v>4</v>
      </c>
      <c r="F91" s="198">
        <f>F92</f>
        <v>1.6</v>
      </c>
      <c r="G91" s="199">
        <f>G92</f>
        <v>0.5</v>
      </c>
      <c r="H91" s="200">
        <v>1.0000000000001674E-4</v>
      </c>
      <c r="I91" s="201">
        <v>1.0000000000001674E-4</v>
      </c>
      <c r="J91" s="202">
        <f>G91+I91</f>
        <v>0.50009999999999999</v>
      </c>
      <c r="K91" s="203">
        <v>0.749</v>
      </c>
      <c r="L91" s="204">
        <v>0</v>
      </c>
      <c r="M91" s="86">
        <f>K91+L91</f>
        <v>0.749</v>
      </c>
      <c r="N91" s="88"/>
      <c r="O91" s="89"/>
      <c r="P91" s="89"/>
      <c r="Q91" s="90"/>
      <c r="R91" s="91"/>
      <c r="S91" s="547" t="s">
        <v>108</v>
      </c>
      <c r="T91" s="547" t="s">
        <v>114</v>
      </c>
      <c r="U91" s="547"/>
      <c r="V91" s="177">
        <v>57.151414000000003</v>
      </c>
      <c r="W91" s="178">
        <v>102.24531899999999</v>
      </c>
      <c r="X91" s="549"/>
      <c r="Y91" s="183"/>
      <c r="Z91" s="184"/>
      <c r="AA91" s="184"/>
      <c r="AB91" s="184"/>
      <c r="AC91" s="50"/>
      <c r="AD91" s="51"/>
      <c r="AE91" s="52"/>
      <c r="AF91" s="53">
        <v>1</v>
      </c>
      <c r="AG91" s="50"/>
      <c r="AH91" s="51"/>
      <c r="AI91" s="54"/>
      <c r="AJ91" s="53">
        <f>F91</f>
        <v>1.6</v>
      </c>
      <c r="AK91" s="373" t="s">
        <v>351</v>
      </c>
    </row>
    <row r="92" spans="1:37" x14ac:dyDescent="0.2">
      <c r="A92" s="192" t="s">
        <v>13</v>
      </c>
      <c r="B92" s="78"/>
      <c r="C92" s="79"/>
      <c r="D92" s="79"/>
      <c r="E92" s="80"/>
      <c r="F92" s="207">
        <v>1.6</v>
      </c>
      <c r="G92" s="266">
        <v>0.5</v>
      </c>
      <c r="H92" s="102"/>
      <c r="I92" s="103"/>
      <c r="J92" s="104"/>
      <c r="K92" s="104"/>
      <c r="L92" s="105"/>
      <c r="M92" s="106"/>
      <c r="N92" s="107">
        <f>J91</f>
        <v>0.50009999999999999</v>
      </c>
      <c r="O92" s="108">
        <f>N92/F92*100</f>
        <v>31.256249999999998</v>
      </c>
      <c r="P92" s="109">
        <f>IF(G91&gt;(F92*1.05),0,(F92*1.05)-G91)</f>
        <v>1.1800000000000002</v>
      </c>
      <c r="Q92" s="109">
        <f>IF(N92&gt;(F92*1.05),0,(F92*1.05)-N92)</f>
        <v>1.1799000000000002</v>
      </c>
      <c r="R92" s="110">
        <f>IF(N92&gt;(1.05*F92),0,(F92*1.05)-N92)</f>
        <v>1.1799000000000002</v>
      </c>
      <c r="S92" s="548"/>
      <c r="T92" s="548"/>
      <c r="U92" s="548"/>
      <c r="V92" s="180"/>
      <c r="W92" s="181"/>
      <c r="X92" s="550"/>
      <c r="Y92" s="183"/>
      <c r="Z92" s="184"/>
      <c r="AA92" s="184"/>
      <c r="AB92" s="184"/>
      <c r="AC92" s="50"/>
      <c r="AD92" s="51"/>
      <c r="AE92" s="52"/>
      <c r="AF92" s="53"/>
      <c r="AG92" s="50"/>
      <c r="AH92" s="51"/>
      <c r="AI92" s="54"/>
      <c r="AJ92" s="53"/>
      <c r="AK92" s="373" t="s">
        <v>351</v>
      </c>
    </row>
    <row r="93" spans="1:37" s="503" customFormat="1" x14ac:dyDescent="0.2">
      <c r="A93" s="161" t="s">
        <v>87</v>
      </c>
      <c r="B93" s="162" t="s">
        <v>42</v>
      </c>
      <c r="C93" s="162" t="s">
        <v>42</v>
      </c>
      <c r="D93" s="162" t="s">
        <v>42</v>
      </c>
      <c r="E93" s="162" t="s">
        <v>42</v>
      </c>
      <c r="F93" s="163"/>
      <c r="G93" s="163"/>
      <c r="H93" s="165" t="s">
        <v>106</v>
      </c>
      <c r="I93" s="166" t="s">
        <v>42</v>
      </c>
      <c r="J93" s="164"/>
      <c r="K93" s="164"/>
      <c r="L93" s="164"/>
      <c r="M93" s="164"/>
      <c r="N93" s="164"/>
      <c r="O93" s="167"/>
      <c r="P93" s="167"/>
      <c r="Q93" s="168"/>
      <c r="R93" s="168"/>
      <c r="S93" s="171"/>
      <c r="T93" s="170"/>
      <c r="U93" s="171"/>
      <c r="V93" s="172"/>
      <c r="W93" s="173"/>
      <c r="X93" s="76"/>
      <c r="Y93" s="62"/>
      <c r="Z93" s="62"/>
      <c r="AA93" s="62"/>
      <c r="AB93" s="62"/>
      <c r="AC93" s="50"/>
      <c r="AD93" s="51"/>
      <c r="AE93" s="52"/>
      <c r="AF93" s="53"/>
      <c r="AG93" s="50"/>
      <c r="AH93" s="51"/>
      <c r="AI93" s="54"/>
      <c r="AJ93" s="53"/>
      <c r="AK93" s="373" t="s">
        <v>351</v>
      </c>
    </row>
    <row r="94" spans="1:37" s="503" customFormat="1" ht="14.25" customHeight="1" x14ac:dyDescent="0.25">
      <c r="A94" s="192" t="s">
        <v>115</v>
      </c>
      <c r="B94" s="174"/>
      <c r="C94" s="175"/>
      <c r="D94" s="175"/>
      <c r="E94" s="176" t="s">
        <v>4</v>
      </c>
      <c r="F94" s="198">
        <f>F95</f>
        <v>2.5</v>
      </c>
      <c r="G94" s="199">
        <f>G95</f>
        <v>1.2</v>
      </c>
      <c r="H94" s="200">
        <v>0</v>
      </c>
      <c r="I94" s="201">
        <v>0</v>
      </c>
      <c r="J94" s="202">
        <f>G94+I94</f>
        <v>1.2</v>
      </c>
      <c r="K94" s="203">
        <v>0.98899999999999999</v>
      </c>
      <c r="L94" s="204">
        <v>0</v>
      </c>
      <c r="M94" s="86">
        <f>K94+L94</f>
        <v>0.98899999999999999</v>
      </c>
      <c r="N94" s="88"/>
      <c r="O94" s="89"/>
      <c r="P94" s="89"/>
      <c r="Q94" s="90"/>
      <c r="R94" s="91"/>
      <c r="S94" s="547" t="s">
        <v>108</v>
      </c>
      <c r="T94" s="547" t="s">
        <v>116</v>
      </c>
      <c r="U94" s="547"/>
      <c r="V94" s="177">
        <v>57.367072</v>
      </c>
      <c r="W94" s="178">
        <v>102.161542</v>
      </c>
      <c r="X94" s="549"/>
      <c r="Y94" s="183"/>
      <c r="Z94" s="184"/>
      <c r="AA94" s="184"/>
      <c r="AB94" s="184"/>
      <c r="AC94" s="50"/>
      <c r="AD94" s="51"/>
      <c r="AE94" s="52"/>
      <c r="AF94" s="53">
        <v>1</v>
      </c>
      <c r="AG94" s="50"/>
      <c r="AH94" s="51"/>
      <c r="AI94" s="54"/>
      <c r="AJ94" s="53">
        <f>F94</f>
        <v>2.5</v>
      </c>
      <c r="AK94" s="373" t="s">
        <v>351</v>
      </c>
    </row>
    <row r="95" spans="1:37" x14ac:dyDescent="0.2">
      <c r="A95" s="192" t="s">
        <v>13</v>
      </c>
      <c r="B95" s="78"/>
      <c r="C95" s="79"/>
      <c r="D95" s="79"/>
      <c r="E95" s="80"/>
      <c r="F95" s="207">
        <v>2.5</v>
      </c>
      <c r="G95" s="266">
        <v>1.2</v>
      </c>
      <c r="H95" s="102"/>
      <c r="I95" s="103"/>
      <c r="J95" s="104"/>
      <c r="K95" s="104"/>
      <c r="L95" s="105"/>
      <c r="M95" s="106"/>
      <c r="N95" s="107">
        <f>J94</f>
        <v>1.2</v>
      </c>
      <c r="O95" s="108">
        <f>N95/F95*100</f>
        <v>48</v>
      </c>
      <c r="P95" s="109">
        <f>IF(G94&gt;(F95*1.05),0,(F95*1.05)-G94)</f>
        <v>1.425</v>
      </c>
      <c r="Q95" s="109">
        <f>IF(N95&gt;(F95*1.05),0,(F95*1.05)-N95)</f>
        <v>1.425</v>
      </c>
      <c r="R95" s="110">
        <f>IF(N95&gt;(1.05*F95),0,(F95*1.05)-N95)</f>
        <v>1.425</v>
      </c>
      <c r="S95" s="548"/>
      <c r="T95" s="548"/>
      <c r="U95" s="548"/>
      <c r="V95" s="180"/>
      <c r="W95" s="181"/>
      <c r="X95" s="550"/>
      <c r="Y95" s="183"/>
      <c r="Z95" s="184"/>
      <c r="AA95" s="184"/>
      <c r="AB95" s="184"/>
      <c r="AC95" s="50"/>
      <c r="AD95" s="51"/>
      <c r="AE95" s="52"/>
      <c r="AF95" s="53"/>
      <c r="AG95" s="50"/>
      <c r="AH95" s="51"/>
      <c r="AI95" s="54"/>
      <c r="AJ95" s="53"/>
      <c r="AK95" s="373" t="s">
        <v>351</v>
      </c>
    </row>
    <row r="96" spans="1:37" s="503" customFormat="1" x14ac:dyDescent="0.2">
      <c r="A96" s="161" t="s">
        <v>87</v>
      </c>
      <c r="B96" s="162" t="s">
        <v>42</v>
      </c>
      <c r="C96" s="162" t="s">
        <v>42</v>
      </c>
      <c r="D96" s="162" t="s">
        <v>42</v>
      </c>
      <c r="E96" s="162" t="s">
        <v>42</v>
      </c>
      <c r="F96" s="163"/>
      <c r="G96" s="163"/>
      <c r="H96" s="165" t="s">
        <v>106</v>
      </c>
      <c r="I96" s="166" t="s">
        <v>42</v>
      </c>
      <c r="J96" s="164"/>
      <c r="K96" s="164"/>
      <c r="L96" s="164"/>
      <c r="M96" s="164"/>
      <c r="N96" s="164"/>
      <c r="O96" s="167"/>
      <c r="P96" s="167"/>
      <c r="Q96" s="168"/>
      <c r="R96" s="168"/>
      <c r="S96" s="171"/>
      <c r="T96" s="170"/>
      <c r="U96" s="171"/>
      <c r="V96" s="172"/>
      <c r="W96" s="173"/>
      <c r="X96" s="76"/>
      <c r="Y96" s="62"/>
      <c r="Z96" s="62"/>
      <c r="AA96" s="62"/>
      <c r="AB96" s="62"/>
      <c r="AC96" s="50"/>
      <c r="AD96" s="51"/>
      <c r="AE96" s="52"/>
      <c r="AF96" s="53"/>
      <c r="AG96" s="50"/>
      <c r="AH96" s="51"/>
      <c r="AI96" s="54"/>
      <c r="AJ96" s="53"/>
      <c r="AK96" s="373" t="s">
        <v>351</v>
      </c>
    </row>
    <row r="97" spans="1:37" s="503" customFormat="1" ht="14.25" customHeight="1" x14ac:dyDescent="0.25">
      <c r="A97" s="192" t="s">
        <v>117</v>
      </c>
      <c r="B97" s="174"/>
      <c r="C97" s="175"/>
      <c r="D97" s="175"/>
      <c r="E97" s="176" t="s">
        <v>4</v>
      </c>
      <c r="F97" s="198">
        <f>F98</f>
        <v>2.5</v>
      </c>
      <c r="G97" s="199">
        <f>G98</f>
        <v>0.8</v>
      </c>
      <c r="H97" s="200">
        <v>0.10600000000000001</v>
      </c>
      <c r="I97" s="201">
        <v>0.10600000000000001</v>
      </c>
      <c r="J97" s="202">
        <f>G97+I97</f>
        <v>0.90600000000000003</v>
      </c>
      <c r="K97" s="203">
        <v>1.601</v>
      </c>
      <c r="L97" s="204">
        <v>0</v>
      </c>
      <c r="M97" s="86">
        <f>K97+L97</f>
        <v>1.601</v>
      </c>
      <c r="N97" s="88"/>
      <c r="O97" s="89"/>
      <c r="P97" s="89"/>
      <c r="Q97" s="90"/>
      <c r="R97" s="91"/>
      <c r="S97" s="547" t="s">
        <v>108</v>
      </c>
      <c r="T97" s="547" t="s">
        <v>116</v>
      </c>
      <c r="U97" s="547"/>
      <c r="V97" s="177">
        <v>57.361586000000003</v>
      </c>
      <c r="W97" s="178">
        <v>102.132323</v>
      </c>
      <c r="X97" s="549"/>
      <c r="Y97" s="183"/>
      <c r="Z97" s="184"/>
      <c r="AA97" s="184"/>
      <c r="AB97" s="184"/>
      <c r="AC97" s="50"/>
      <c r="AD97" s="51"/>
      <c r="AE97" s="52"/>
      <c r="AF97" s="53">
        <v>1</v>
      </c>
      <c r="AG97" s="50"/>
      <c r="AH97" s="51"/>
      <c r="AI97" s="54"/>
      <c r="AJ97" s="53">
        <f>F97</f>
        <v>2.5</v>
      </c>
      <c r="AK97" s="373" t="s">
        <v>351</v>
      </c>
    </row>
    <row r="98" spans="1:37" x14ac:dyDescent="0.25">
      <c r="A98" s="192" t="s">
        <v>13</v>
      </c>
      <c r="B98" s="78"/>
      <c r="C98" s="79"/>
      <c r="D98" s="79"/>
      <c r="E98" s="80"/>
      <c r="F98" s="207">
        <v>2.5</v>
      </c>
      <c r="G98" s="437">
        <v>0.8</v>
      </c>
      <c r="H98" s="102"/>
      <c r="I98" s="103"/>
      <c r="J98" s="104"/>
      <c r="K98" s="104"/>
      <c r="L98" s="105"/>
      <c r="M98" s="106"/>
      <c r="N98" s="107">
        <f>J97</f>
        <v>0.90600000000000003</v>
      </c>
      <c r="O98" s="108">
        <f>N98/F98*100</f>
        <v>36.24</v>
      </c>
      <c r="P98" s="109">
        <f>IF(G97&gt;(F98*1.05),0,(F98*1.05)-G97)</f>
        <v>1.825</v>
      </c>
      <c r="Q98" s="109">
        <f>IF(N98&gt;(F98*1.05),0,(F98*1.05)-N98)</f>
        <v>1.7189999999999999</v>
      </c>
      <c r="R98" s="110">
        <f>IF(N98&gt;(1.05*F98),0,(F98*1.05)-N98)</f>
        <v>1.7189999999999999</v>
      </c>
      <c r="S98" s="548"/>
      <c r="T98" s="548"/>
      <c r="U98" s="548"/>
      <c r="V98" s="180"/>
      <c r="W98" s="181"/>
      <c r="X98" s="550"/>
      <c r="Y98" s="183"/>
      <c r="Z98" s="184"/>
      <c r="AA98" s="184"/>
      <c r="AB98" s="184"/>
      <c r="AC98" s="50"/>
      <c r="AD98" s="51"/>
      <c r="AE98" s="52"/>
      <c r="AF98" s="53"/>
      <c r="AG98" s="50"/>
      <c r="AH98" s="51"/>
      <c r="AI98" s="54"/>
      <c r="AJ98" s="53"/>
      <c r="AK98" s="373" t="s">
        <v>351</v>
      </c>
    </row>
    <row r="99" spans="1:37" s="503" customFormat="1" x14ac:dyDescent="0.2">
      <c r="A99" s="131" t="s">
        <v>121</v>
      </c>
      <c r="B99" s="132" t="s">
        <v>42</v>
      </c>
      <c r="C99" s="132" t="s">
        <v>42</v>
      </c>
      <c r="D99" s="132" t="s">
        <v>42</v>
      </c>
      <c r="E99" s="132" t="s">
        <v>42</v>
      </c>
      <c r="F99" s="133"/>
      <c r="G99" s="133"/>
      <c r="H99" s="135" t="s">
        <v>122</v>
      </c>
      <c r="I99" s="136" t="s">
        <v>42</v>
      </c>
      <c r="J99" s="134"/>
      <c r="K99" s="134"/>
      <c r="L99" s="134"/>
      <c r="M99" s="134"/>
      <c r="N99" s="134"/>
      <c r="O99" s="137"/>
      <c r="P99" s="137"/>
      <c r="Q99" s="138"/>
      <c r="R99" s="138"/>
      <c r="S99" s="227"/>
      <c r="T99" s="228"/>
      <c r="U99" s="227"/>
      <c r="V99" s="229"/>
      <c r="W99" s="142"/>
      <c r="X99" s="76"/>
      <c r="Y99" s="62"/>
      <c r="Z99" s="62"/>
      <c r="AA99" s="62"/>
      <c r="AB99" s="62"/>
      <c r="AC99" s="50"/>
      <c r="AD99" s="51"/>
      <c r="AE99" s="52"/>
      <c r="AF99" s="53"/>
      <c r="AG99" s="50"/>
      <c r="AH99" s="51"/>
      <c r="AI99" s="54"/>
      <c r="AJ99" s="53"/>
      <c r="AK99" s="373" t="s">
        <v>351</v>
      </c>
    </row>
    <row r="100" spans="1:37" ht="12.75" customHeight="1" x14ac:dyDescent="0.25">
      <c r="A100" s="230" t="s">
        <v>123</v>
      </c>
      <c r="B100" s="145"/>
      <c r="C100" s="125"/>
      <c r="D100" s="125" t="s">
        <v>124</v>
      </c>
      <c r="E100" s="146"/>
      <c r="F100" s="126">
        <f>F101+F102</f>
        <v>50</v>
      </c>
      <c r="G100" s="82">
        <f>G101+G102</f>
        <v>4.3000000000000007</v>
      </c>
      <c r="H100" s="357">
        <v>8.0999999999999989E-2</v>
      </c>
      <c r="I100" s="358">
        <v>8.0999999999999989E-2</v>
      </c>
      <c r="J100" s="202">
        <f>G100+I100</f>
        <v>4.3810000000000011</v>
      </c>
      <c r="K100" s="203">
        <v>4.8049999999999997</v>
      </c>
      <c r="L100" s="204">
        <v>4.8</v>
      </c>
      <c r="M100" s="86">
        <f>K100+L100</f>
        <v>9.6050000000000004</v>
      </c>
      <c r="N100" s="88"/>
      <c r="O100" s="89"/>
      <c r="P100" s="89"/>
      <c r="Q100" s="90"/>
      <c r="R100" s="91"/>
      <c r="S100" s="541" t="s">
        <v>125</v>
      </c>
      <c r="T100" s="541" t="s">
        <v>126</v>
      </c>
      <c r="U100" s="541"/>
      <c r="V100" s="92">
        <v>56.294563799999999</v>
      </c>
      <c r="W100" s="93">
        <v>104.1104115</v>
      </c>
      <c r="X100" s="541"/>
      <c r="Y100" s="94"/>
      <c r="Z100" s="94"/>
      <c r="AA100" s="94"/>
      <c r="AB100" s="94"/>
      <c r="AC100" s="50"/>
      <c r="AD100" s="95"/>
      <c r="AE100" s="52">
        <v>1</v>
      </c>
      <c r="AF100" s="53"/>
      <c r="AG100" s="50"/>
      <c r="AH100" s="95"/>
      <c r="AI100" s="54">
        <f>F100</f>
        <v>50</v>
      </c>
      <c r="AJ100" s="53"/>
      <c r="AK100" s="373" t="s">
        <v>351</v>
      </c>
    </row>
    <row r="101" spans="1:37" x14ac:dyDescent="0.25">
      <c r="A101" s="231" t="s">
        <v>13</v>
      </c>
      <c r="B101" s="78"/>
      <c r="C101" s="79"/>
      <c r="D101" s="79"/>
      <c r="E101" s="80"/>
      <c r="F101" s="224">
        <v>25</v>
      </c>
      <c r="G101" s="439">
        <v>2.2000000000000002</v>
      </c>
      <c r="H101" s="102"/>
      <c r="I101" s="103"/>
      <c r="J101" s="104"/>
      <c r="K101" s="104"/>
      <c r="L101" s="105"/>
      <c r="M101" s="106"/>
      <c r="N101" s="107">
        <f>J100</f>
        <v>4.3810000000000011</v>
      </c>
      <c r="O101" s="108">
        <f>N101/F101*100</f>
        <v>17.524000000000004</v>
      </c>
      <c r="P101" s="109">
        <f>IF(G100&gt;(F101*1.05),0,(F101*1.05)-G100)</f>
        <v>21.95</v>
      </c>
      <c r="Q101" s="109">
        <f>IF(N101&gt;(F101*1.05),0,(F101*1.05)-N101)</f>
        <v>21.869</v>
      </c>
      <c r="R101" s="110">
        <f>IF(N101&gt;(1.05*F101),0,(F101*1.05)-N101)</f>
        <v>21.869</v>
      </c>
      <c r="S101" s="542"/>
      <c r="T101" s="542"/>
      <c r="U101" s="542"/>
      <c r="V101" s="111"/>
      <c r="W101" s="112"/>
      <c r="X101" s="542"/>
      <c r="Y101" s="94"/>
      <c r="Z101" s="94"/>
      <c r="AA101" s="94"/>
      <c r="AB101" s="94"/>
      <c r="AC101" s="50"/>
      <c r="AD101" s="95"/>
      <c r="AE101" s="52"/>
      <c r="AF101" s="53"/>
      <c r="AG101" s="50"/>
      <c r="AH101" s="95"/>
      <c r="AI101" s="54"/>
      <c r="AJ101" s="53"/>
      <c r="AK101" s="373" t="s">
        <v>351</v>
      </c>
    </row>
    <row r="102" spans="1:37" x14ac:dyDescent="0.25">
      <c r="A102" s="231" t="s">
        <v>10</v>
      </c>
      <c r="B102" s="78"/>
      <c r="C102" s="79"/>
      <c r="D102" s="79"/>
      <c r="E102" s="80"/>
      <c r="F102" s="224">
        <v>25</v>
      </c>
      <c r="G102" s="439">
        <v>2.1</v>
      </c>
      <c r="H102" s="116"/>
      <c r="I102" s="117"/>
      <c r="J102" s="118"/>
      <c r="K102" s="119"/>
      <c r="L102" s="119"/>
      <c r="M102" s="119"/>
      <c r="N102" s="120"/>
      <c r="O102" s="121"/>
      <c r="P102" s="121"/>
      <c r="Q102" s="90"/>
      <c r="R102" s="91"/>
      <c r="S102" s="543"/>
      <c r="T102" s="543"/>
      <c r="U102" s="543"/>
      <c r="V102" s="122"/>
      <c r="W102" s="123"/>
      <c r="X102" s="543"/>
      <c r="Y102" s="94"/>
      <c r="Z102" s="94"/>
      <c r="AA102" s="94"/>
      <c r="AB102" s="94"/>
      <c r="AC102" s="50"/>
      <c r="AD102" s="95"/>
      <c r="AE102" s="52"/>
      <c r="AF102" s="53"/>
      <c r="AG102" s="50"/>
      <c r="AH102" s="95"/>
      <c r="AI102" s="54"/>
      <c r="AJ102" s="53"/>
      <c r="AK102" s="373" t="s">
        <v>351</v>
      </c>
    </row>
    <row r="103" spans="1:37" s="503" customFormat="1" x14ac:dyDescent="0.2">
      <c r="A103" s="161" t="s">
        <v>127</v>
      </c>
      <c r="B103" s="162" t="s">
        <v>42</v>
      </c>
      <c r="C103" s="162" t="s">
        <v>42</v>
      </c>
      <c r="D103" s="162" t="s">
        <v>42</v>
      </c>
      <c r="E103" s="162" t="s">
        <v>42</v>
      </c>
      <c r="F103" s="163"/>
      <c r="G103" s="163"/>
      <c r="H103" s="165" t="s">
        <v>122</v>
      </c>
      <c r="I103" s="166" t="s">
        <v>42</v>
      </c>
      <c r="J103" s="164"/>
      <c r="K103" s="164"/>
      <c r="L103" s="164"/>
      <c r="M103" s="164"/>
      <c r="N103" s="164"/>
      <c r="O103" s="167"/>
      <c r="P103" s="167"/>
      <c r="Q103" s="168"/>
      <c r="R103" s="168"/>
      <c r="S103" s="171"/>
      <c r="T103" s="170"/>
      <c r="U103" s="171"/>
      <c r="V103" s="172"/>
      <c r="W103" s="173"/>
      <c r="X103" s="76"/>
      <c r="Y103" s="62"/>
      <c r="Z103" s="62"/>
      <c r="AA103" s="62"/>
      <c r="AB103" s="62"/>
      <c r="AC103" s="50"/>
      <c r="AD103" s="51"/>
      <c r="AE103" s="52"/>
      <c r="AF103" s="53"/>
      <c r="AG103" s="50"/>
      <c r="AH103" s="51"/>
      <c r="AI103" s="54"/>
      <c r="AJ103" s="53"/>
      <c r="AK103" s="373" t="s">
        <v>351</v>
      </c>
    </row>
    <row r="104" spans="1:37" ht="14.25" customHeight="1" x14ac:dyDescent="0.25">
      <c r="A104" s="232" t="s">
        <v>352</v>
      </c>
      <c r="B104" s="174"/>
      <c r="C104" s="175"/>
      <c r="D104" s="175"/>
      <c r="E104" s="176" t="s">
        <v>82</v>
      </c>
      <c r="F104" s="198">
        <f>F105+F106</f>
        <v>20</v>
      </c>
      <c r="G104" s="199">
        <f>G105+G106</f>
        <v>8.8000000000000007</v>
      </c>
      <c r="H104" s="200">
        <v>0.84130000000000016</v>
      </c>
      <c r="I104" s="201">
        <v>0.84130000000000016</v>
      </c>
      <c r="J104" s="202">
        <f>G104+I104</f>
        <v>9.6413000000000011</v>
      </c>
      <c r="K104" s="203">
        <v>44.917000000000002</v>
      </c>
      <c r="L104" s="204">
        <v>0</v>
      </c>
      <c r="M104" s="86">
        <f>K104+L104</f>
        <v>44.917000000000002</v>
      </c>
      <c r="N104" s="88"/>
      <c r="O104" s="89"/>
      <c r="P104" s="89"/>
      <c r="Q104" s="90"/>
      <c r="R104" s="91"/>
      <c r="S104" s="544" t="s">
        <v>119</v>
      </c>
      <c r="T104" s="541" t="s">
        <v>120</v>
      </c>
      <c r="U104" s="541"/>
      <c r="V104" s="92">
        <v>56.575718999999999</v>
      </c>
      <c r="W104" s="93">
        <v>104.128412</v>
      </c>
      <c r="X104" s="541"/>
      <c r="Y104" s="94"/>
      <c r="Z104" s="94"/>
      <c r="AA104" s="94"/>
      <c r="AB104" s="94"/>
      <c r="AC104" s="50"/>
      <c r="AD104" s="95"/>
      <c r="AE104" s="52"/>
      <c r="AF104" s="53">
        <v>1</v>
      </c>
      <c r="AG104" s="50"/>
      <c r="AH104" s="95"/>
      <c r="AI104" s="54"/>
      <c r="AJ104" s="53">
        <f>F104</f>
        <v>20</v>
      </c>
      <c r="AK104" s="373" t="s">
        <v>351</v>
      </c>
    </row>
    <row r="105" spans="1:37" x14ac:dyDescent="0.25">
      <c r="A105" s="232" t="s">
        <v>11</v>
      </c>
      <c r="B105" s="78"/>
      <c r="C105" s="79"/>
      <c r="D105" s="79"/>
      <c r="E105" s="80"/>
      <c r="F105" s="224">
        <v>10</v>
      </c>
      <c r="G105" s="438">
        <v>4.0999999999999996</v>
      </c>
      <c r="H105" s="102"/>
      <c r="I105" s="103"/>
      <c r="J105" s="104"/>
      <c r="K105" s="104"/>
      <c r="L105" s="105"/>
      <c r="M105" s="106"/>
      <c r="N105" s="107">
        <f>J104</f>
        <v>9.6413000000000011</v>
      </c>
      <c r="O105" s="108">
        <f>N105/F105*100</f>
        <v>96.413000000000011</v>
      </c>
      <c r="P105" s="109">
        <f>IF(G104&gt;(F105*1.05),0,(F105*1.05)-G104)</f>
        <v>1.6999999999999993</v>
      </c>
      <c r="Q105" s="109">
        <f>IF(N105&gt;(F105*1.05),0,(F105*1.05)-N105)</f>
        <v>0.85869999999999891</v>
      </c>
      <c r="R105" s="110">
        <f>IF(N105&gt;(1.05*F105),0,(F105*1.05)-N105)</f>
        <v>0.85869999999999891</v>
      </c>
      <c r="S105" s="545"/>
      <c r="T105" s="542"/>
      <c r="U105" s="542"/>
      <c r="V105" s="111"/>
      <c r="W105" s="112"/>
      <c r="X105" s="542"/>
      <c r="Y105" s="94"/>
      <c r="Z105" s="94"/>
      <c r="AA105" s="94"/>
      <c r="AB105" s="94"/>
      <c r="AC105" s="50"/>
      <c r="AD105" s="95"/>
      <c r="AE105" s="52"/>
      <c r="AF105" s="53"/>
      <c r="AG105" s="50"/>
      <c r="AH105" s="95"/>
      <c r="AI105" s="54"/>
      <c r="AJ105" s="53"/>
      <c r="AK105" s="373" t="s">
        <v>351</v>
      </c>
    </row>
    <row r="106" spans="1:37" x14ac:dyDescent="0.25">
      <c r="A106" s="232" t="s">
        <v>12</v>
      </c>
      <c r="B106" s="78"/>
      <c r="C106" s="79"/>
      <c r="D106" s="79"/>
      <c r="E106" s="80"/>
      <c r="F106" s="224">
        <v>10</v>
      </c>
      <c r="G106" s="438">
        <v>4.7</v>
      </c>
      <c r="H106" s="116"/>
      <c r="I106" s="117"/>
      <c r="J106" s="118"/>
      <c r="K106" s="119"/>
      <c r="L106" s="119"/>
      <c r="M106" s="119"/>
      <c r="N106" s="120"/>
      <c r="O106" s="121"/>
      <c r="P106" s="121"/>
      <c r="Q106" s="90"/>
      <c r="R106" s="91"/>
      <c r="S106" s="546"/>
      <c r="T106" s="543"/>
      <c r="U106" s="543"/>
      <c r="V106" s="122"/>
      <c r="W106" s="123"/>
      <c r="X106" s="543"/>
      <c r="Y106" s="94"/>
      <c r="Z106" s="94"/>
      <c r="AA106" s="94"/>
      <c r="AB106" s="94"/>
      <c r="AC106" s="50"/>
      <c r="AD106" s="95"/>
      <c r="AE106" s="52"/>
      <c r="AF106" s="53"/>
      <c r="AG106" s="50"/>
      <c r="AH106" s="95"/>
      <c r="AI106" s="54"/>
      <c r="AJ106" s="53"/>
      <c r="AK106" s="373" t="s">
        <v>351</v>
      </c>
    </row>
    <row r="107" spans="1:37" s="503" customFormat="1" x14ac:dyDescent="0.2">
      <c r="A107" s="161" t="s">
        <v>127</v>
      </c>
      <c r="B107" s="162" t="s">
        <v>42</v>
      </c>
      <c r="C107" s="162" t="s">
        <v>42</v>
      </c>
      <c r="D107" s="162" t="s">
        <v>42</v>
      </c>
      <c r="E107" s="162" t="s">
        <v>42</v>
      </c>
      <c r="F107" s="163"/>
      <c r="G107" s="163"/>
      <c r="H107" s="165" t="s">
        <v>122</v>
      </c>
      <c r="I107" s="166" t="s">
        <v>42</v>
      </c>
      <c r="J107" s="164"/>
      <c r="K107" s="164"/>
      <c r="L107" s="164"/>
      <c r="M107" s="164"/>
      <c r="N107" s="164"/>
      <c r="O107" s="167"/>
      <c r="P107" s="167"/>
      <c r="Q107" s="168"/>
      <c r="R107" s="168"/>
      <c r="S107" s="171"/>
      <c r="T107" s="170"/>
      <c r="U107" s="171"/>
      <c r="V107" s="172"/>
      <c r="W107" s="173"/>
      <c r="X107" s="76"/>
      <c r="Y107" s="62"/>
      <c r="Z107" s="62"/>
      <c r="AA107" s="62"/>
      <c r="AB107" s="62"/>
      <c r="AC107" s="50"/>
      <c r="AD107" s="51"/>
      <c r="AE107" s="52"/>
      <c r="AF107" s="53"/>
      <c r="AG107" s="50"/>
      <c r="AH107" s="51"/>
      <c r="AI107" s="54"/>
      <c r="AJ107" s="53"/>
      <c r="AK107" s="373" t="s">
        <v>351</v>
      </c>
    </row>
    <row r="108" spans="1:37" ht="14.25" customHeight="1" x14ac:dyDescent="0.25">
      <c r="A108" s="232" t="s">
        <v>128</v>
      </c>
      <c r="B108" s="174"/>
      <c r="C108" s="175"/>
      <c r="D108" s="175"/>
      <c r="E108" s="176" t="s">
        <v>4</v>
      </c>
      <c r="F108" s="198">
        <f>F109+F110</f>
        <v>20</v>
      </c>
      <c r="G108" s="199">
        <f>G109+G110</f>
        <v>4.8</v>
      </c>
      <c r="H108" s="200">
        <v>0.69100000000000006</v>
      </c>
      <c r="I108" s="201">
        <v>0.69100000000000006</v>
      </c>
      <c r="J108" s="202">
        <f>G108+I108</f>
        <v>5.4909999999999997</v>
      </c>
      <c r="K108" s="203">
        <v>8.5280000000000005</v>
      </c>
      <c r="L108" s="204">
        <v>0</v>
      </c>
      <c r="M108" s="86">
        <f>K108+L108</f>
        <v>8.5280000000000005</v>
      </c>
      <c r="N108" s="88"/>
      <c r="O108" s="89"/>
      <c r="P108" s="89"/>
      <c r="Q108" s="90"/>
      <c r="R108" s="91"/>
      <c r="S108" s="544" t="s">
        <v>119</v>
      </c>
      <c r="T108" s="541" t="s">
        <v>120</v>
      </c>
      <c r="U108" s="541"/>
      <c r="V108" s="92">
        <v>56.357722099999997</v>
      </c>
      <c r="W108" s="93">
        <v>104.64591299999999</v>
      </c>
      <c r="X108" s="541"/>
      <c r="Y108" s="94"/>
      <c r="Z108" s="94"/>
      <c r="AA108" s="94"/>
      <c r="AB108" s="94"/>
      <c r="AC108" s="50"/>
      <c r="AD108" s="95"/>
      <c r="AE108" s="52"/>
      <c r="AF108" s="53">
        <v>1</v>
      </c>
      <c r="AG108" s="50"/>
      <c r="AH108" s="95"/>
      <c r="AI108" s="54"/>
      <c r="AJ108" s="53">
        <f>F108</f>
        <v>20</v>
      </c>
      <c r="AK108" s="373" t="s">
        <v>351</v>
      </c>
    </row>
    <row r="109" spans="1:37" x14ac:dyDescent="0.25">
      <c r="A109" s="232" t="s">
        <v>11</v>
      </c>
      <c r="B109" s="78"/>
      <c r="C109" s="79"/>
      <c r="D109" s="79"/>
      <c r="E109" s="80"/>
      <c r="F109" s="224">
        <v>10</v>
      </c>
      <c r="G109" s="438">
        <v>2.4</v>
      </c>
      <c r="H109" s="102"/>
      <c r="I109" s="103"/>
      <c r="J109" s="104"/>
      <c r="K109" s="104"/>
      <c r="L109" s="105"/>
      <c r="M109" s="106"/>
      <c r="N109" s="107">
        <f>J108</f>
        <v>5.4909999999999997</v>
      </c>
      <c r="O109" s="108">
        <f>N109/F109*100</f>
        <v>54.909999999999989</v>
      </c>
      <c r="P109" s="109">
        <f>IF(G108&gt;(F109*1.05),0,(F109*1.05)-G108)</f>
        <v>5.7</v>
      </c>
      <c r="Q109" s="109">
        <f>IF(N109&gt;(F109*1.05),0,(F109*1.05)-N109)</f>
        <v>5.0090000000000003</v>
      </c>
      <c r="R109" s="110">
        <f>IF(N109&gt;(1.05*F109),0,(F109*1.05)-N109)</f>
        <v>5.0090000000000003</v>
      </c>
      <c r="S109" s="545"/>
      <c r="T109" s="542"/>
      <c r="U109" s="542"/>
      <c r="V109" s="111"/>
      <c r="W109" s="112"/>
      <c r="X109" s="542"/>
      <c r="Y109" s="94"/>
      <c r="Z109" s="94"/>
      <c r="AA109" s="94"/>
      <c r="AB109" s="94"/>
      <c r="AC109" s="50"/>
      <c r="AD109" s="95"/>
      <c r="AE109" s="52"/>
      <c r="AF109" s="53"/>
      <c r="AG109" s="50"/>
      <c r="AH109" s="95"/>
      <c r="AI109" s="54"/>
      <c r="AJ109" s="53"/>
      <c r="AK109" s="373" t="s">
        <v>351</v>
      </c>
    </row>
    <row r="110" spans="1:37" x14ac:dyDescent="0.25">
      <c r="A110" s="232" t="s">
        <v>12</v>
      </c>
      <c r="B110" s="78"/>
      <c r="C110" s="79"/>
      <c r="D110" s="79"/>
      <c r="E110" s="80"/>
      <c r="F110" s="224">
        <v>10</v>
      </c>
      <c r="G110" s="438">
        <v>2.4</v>
      </c>
      <c r="H110" s="116"/>
      <c r="I110" s="117"/>
      <c r="J110" s="118"/>
      <c r="K110" s="119"/>
      <c r="L110" s="119"/>
      <c r="M110" s="119"/>
      <c r="N110" s="120"/>
      <c r="O110" s="121"/>
      <c r="P110" s="121"/>
      <c r="Q110" s="90"/>
      <c r="R110" s="91"/>
      <c r="S110" s="546"/>
      <c r="T110" s="543"/>
      <c r="U110" s="543"/>
      <c r="V110" s="122"/>
      <c r="W110" s="123"/>
      <c r="X110" s="543"/>
      <c r="Y110" s="94"/>
      <c r="Z110" s="94"/>
      <c r="AA110" s="94"/>
      <c r="AB110" s="94"/>
      <c r="AC110" s="50"/>
      <c r="AD110" s="95"/>
      <c r="AE110" s="52"/>
      <c r="AF110" s="53"/>
      <c r="AG110" s="50"/>
      <c r="AH110" s="95"/>
      <c r="AI110" s="54"/>
      <c r="AJ110" s="53"/>
      <c r="AK110" s="373" t="s">
        <v>351</v>
      </c>
    </row>
    <row r="111" spans="1:37" s="503" customFormat="1" x14ac:dyDescent="0.2">
      <c r="A111" s="63" t="s">
        <v>67</v>
      </c>
      <c r="B111" s="65" t="s">
        <v>42</v>
      </c>
      <c r="C111" s="65" t="s">
        <v>42</v>
      </c>
      <c r="D111" s="65" t="s">
        <v>42</v>
      </c>
      <c r="E111" s="65" t="s">
        <v>42</v>
      </c>
      <c r="F111" s="65" t="s">
        <v>42</v>
      </c>
      <c r="G111" s="432"/>
      <c r="H111" s="67"/>
      <c r="I111" s="68" t="s">
        <v>42</v>
      </c>
      <c r="J111" s="66"/>
      <c r="K111" s="66"/>
      <c r="L111" s="66"/>
      <c r="M111" s="66"/>
      <c r="N111" s="66"/>
      <c r="O111" s="69"/>
      <c r="P111" s="69"/>
      <c r="Q111" s="70"/>
      <c r="R111" s="70"/>
      <c r="S111" s="73"/>
      <c r="T111" s="72"/>
      <c r="U111" s="73"/>
      <c r="V111" s="74"/>
      <c r="W111" s="75"/>
      <c r="X111" s="76"/>
      <c r="Y111" s="62"/>
      <c r="Z111" s="62"/>
      <c r="AA111" s="62"/>
      <c r="AB111" s="62"/>
      <c r="AC111" s="50"/>
      <c r="AD111" s="51"/>
      <c r="AE111" s="52"/>
      <c r="AF111" s="53"/>
      <c r="AG111" s="50"/>
      <c r="AH111" s="51"/>
      <c r="AI111" s="54"/>
      <c r="AJ111" s="53"/>
      <c r="AK111" s="373" t="s">
        <v>351</v>
      </c>
    </row>
    <row r="112" spans="1:37" ht="12.75" customHeight="1" x14ac:dyDescent="0.25">
      <c r="A112" s="217" t="s">
        <v>129</v>
      </c>
      <c r="B112" s="78"/>
      <c r="C112" s="125" t="s">
        <v>68</v>
      </c>
      <c r="D112" s="79"/>
      <c r="E112" s="80"/>
      <c r="F112" s="126">
        <f>F113+F114</f>
        <v>126</v>
      </c>
      <c r="G112" s="82">
        <f>G113+G114</f>
        <v>50.5</v>
      </c>
      <c r="H112" s="83">
        <v>0</v>
      </c>
      <c r="I112" s="84">
        <v>8.4845000000000006</v>
      </c>
      <c r="J112" s="85">
        <f>G112+I112</f>
        <v>58.984499999999997</v>
      </c>
      <c r="K112" s="86">
        <v>0</v>
      </c>
      <c r="L112" s="87">
        <v>123.812</v>
      </c>
      <c r="M112" s="86">
        <f>K112+L112</f>
        <v>123.812</v>
      </c>
      <c r="N112" s="88"/>
      <c r="O112" s="89"/>
      <c r="P112" s="89"/>
      <c r="Q112" s="90"/>
      <c r="R112" s="91"/>
      <c r="S112" s="541" t="s">
        <v>125</v>
      </c>
      <c r="T112" s="541" t="s">
        <v>130</v>
      </c>
      <c r="U112" s="541"/>
      <c r="V112" s="92">
        <v>57.164932</v>
      </c>
      <c r="W112" s="93">
        <v>103.443625</v>
      </c>
      <c r="X112" s="541"/>
      <c r="Y112" s="94"/>
      <c r="Z112" s="94"/>
      <c r="AA112" s="94"/>
      <c r="AB112" s="94"/>
      <c r="AC112" s="50"/>
      <c r="AD112" s="95">
        <v>1</v>
      </c>
      <c r="AE112" s="52"/>
      <c r="AF112" s="53"/>
      <c r="AG112" s="50"/>
      <c r="AH112" s="233">
        <f>F112</f>
        <v>126</v>
      </c>
      <c r="AI112" s="54"/>
      <c r="AJ112" s="53"/>
      <c r="AK112" s="373" t="s">
        <v>351</v>
      </c>
    </row>
    <row r="113" spans="1:37" x14ac:dyDescent="0.25">
      <c r="A113" s="192" t="s">
        <v>13</v>
      </c>
      <c r="B113" s="78"/>
      <c r="C113" s="79"/>
      <c r="D113" s="79"/>
      <c r="E113" s="80"/>
      <c r="F113" s="206">
        <v>63</v>
      </c>
      <c r="G113" s="438">
        <v>25.1</v>
      </c>
      <c r="H113" s="102"/>
      <c r="I113" s="103"/>
      <c r="J113" s="104"/>
      <c r="K113" s="104"/>
      <c r="L113" s="105"/>
      <c r="M113" s="106"/>
      <c r="N113" s="107">
        <f>J112</f>
        <v>58.984499999999997</v>
      </c>
      <c r="O113" s="108">
        <f>N113/F113*100</f>
        <v>93.626190476190473</v>
      </c>
      <c r="P113" s="109">
        <f>IF(G112&gt;(F113*1.05),0,(F113*1.05)-G112)</f>
        <v>15.650000000000006</v>
      </c>
      <c r="Q113" s="109">
        <f>IF(N113&gt;(F113*1.05),0,(F113*1.05)-N113)</f>
        <v>7.1655000000000086</v>
      </c>
      <c r="R113" s="110">
        <f>IF(N113&gt;(1.05*F113),0,(F113*1.05)-N113)</f>
        <v>7.1655000000000086</v>
      </c>
      <c r="S113" s="542"/>
      <c r="T113" s="542"/>
      <c r="U113" s="542"/>
      <c r="V113" s="111"/>
      <c r="W113" s="112"/>
      <c r="X113" s="542"/>
      <c r="Y113" s="94"/>
      <c r="Z113" s="94"/>
      <c r="AA113" s="94"/>
      <c r="AB113" s="94"/>
      <c r="AC113" s="50"/>
      <c r="AD113" s="95"/>
      <c r="AE113" s="52"/>
      <c r="AF113" s="53"/>
      <c r="AG113" s="50"/>
      <c r="AH113" s="95"/>
      <c r="AI113" s="54"/>
      <c r="AJ113" s="53"/>
      <c r="AK113" s="373" t="s">
        <v>351</v>
      </c>
    </row>
    <row r="114" spans="1:37" x14ac:dyDescent="0.25">
      <c r="A114" s="192" t="s">
        <v>10</v>
      </c>
      <c r="B114" s="78"/>
      <c r="C114" s="79"/>
      <c r="D114" s="79"/>
      <c r="E114" s="80"/>
      <c r="F114" s="206">
        <v>63</v>
      </c>
      <c r="G114" s="438">
        <v>25.4</v>
      </c>
      <c r="H114" s="116"/>
      <c r="I114" s="117"/>
      <c r="J114" s="118"/>
      <c r="K114" s="119"/>
      <c r="L114" s="119"/>
      <c r="M114" s="119"/>
      <c r="N114" s="120"/>
      <c r="O114" s="121"/>
      <c r="P114" s="121"/>
      <c r="Q114" s="90"/>
      <c r="R114" s="91"/>
      <c r="S114" s="543"/>
      <c r="T114" s="543"/>
      <c r="U114" s="543"/>
      <c r="V114" s="122"/>
      <c r="W114" s="123"/>
      <c r="X114" s="543"/>
      <c r="Y114" s="94"/>
      <c r="Z114" s="94"/>
      <c r="AA114" s="94"/>
      <c r="AB114" s="94"/>
      <c r="AC114" s="50"/>
      <c r="AD114" s="95"/>
      <c r="AE114" s="52"/>
      <c r="AF114" s="53"/>
      <c r="AG114" s="50"/>
      <c r="AH114" s="95"/>
      <c r="AI114" s="54"/>
      <c r="AJ114" s="53"/>
      <c r="AK114" s="373" t="s">
        <v>351</v>
      </c>
    </row>
    <row r="115" spans="1:37" s="503" customFormat="1" x14ac:dyDescent="0.2">
      <c r="A115" s="131" t="s">
        <v>70</v>
      </c>
      <c r="B115" s="132" t="s">
        <v>42</v>
      </c>
      <c r="C115" s="132" t="s">
        <v>42</v>
      </c>
      <c r="D115" s="132" t="s">
        <v>42</v>
      </c>
      <c r="E115" s="132" t="s">
        <v>42</v>
      </c>
      <c r="F115" s="133"/>
      <c r="G115" s="133"/>
      <c r="H115" s="135" t="s">
        <v>131</v>
      </c>
      <c r="I115" s="136" t="s">
        <v>42</v>
      </c>
      <c r="J115" s="134"/>
      <c r="K115" s="134"/>
      <c r="L115" s="134"/>
      <c r="M115" s="134"/>
      <c r="N115" s="134"/>
      <c r="O115" s="137"/>
      <c r="P115" s="137"/>
      <c r="Q115" s="138"/>
      <c r="R115" s="138"/>
      <c r="S115" s="139"/>
      <c r="T115" s="140"/>
      <c r="U115" s="139"/>
      <c r="V115" s="141"/>
      <c r="W115" s="142"/>
      <c r="X115" s="76"/>
      <c r="Y115" s="62"/>
      <c r="Z115" s="62"/>
      <c r="AA115" s="62"/>
      <c r="AB115" s="62"/>
      <c r="AC115" s="50"/>
      <c r="AD115" s="51"/>
      <c r="AE115" s="52"/>
      <c r="AF115" s="53"/>
      <c r="AG115" s="50"/>
      <c r="AH115" s="51"/>
      <c r="AI115" s="54"/>
      <c r="AJ115" s="53"/>
      <c r="AK115" s="373" t="s">
        <v>351</v>
      </c>
    </row>
    <row r="116" spans="1:37" s="94" customFormat="1" ht="12.75" customHeight="1" x14ac:dyDescent="0.25">
      <c r="A116" s="234" t="s">
        <v>132</v>
      </c>
      <c r="B116" s="145"/>
      <c r="C116" s="125"/>
      <c r="D116" s="125" t="s">
        <v>59</v>
      </c>
      <c r="E116" s="146"/>
      <c r="F116" s="126">
        <f>F117+F118</f>
        <v>12.6</v>
      </c>
      <c r="G116" s="82">
        <f>G117+G118</f>
        <v>4</v>
      </c>
      <c r="H116" s="83">
        <v>0.60200000000000009</v>
      </c>
      <c r="I116" s="84">
        <v>0.60200000000000009</v>
      </c>
      <c r="J116" s="85">
        <f>G116+I116</f>
        <v>4.6020000000000003</v>
      </c>
      <c r="K116" s="86">
        <v>9.4749999999999996</v>
      </c>
      <c r="L116" s="87">
        <v>3</v>
      </c>
      <c r="M116" s="86">
        <f>K116+L116</f>
        <v>12.475</v>
      </c>
      <c r="N116" s="88"/>
      <c r="O116" s="89"/>
      <c r="P116" s="89"/>
      <c r="Q116" s="90"/>
      <c r="R116" s="91"/>
      <c r="S116" s="541" t="s">
        <v>125</v>
      </c>
      <c r="T116" s="541" t="s">
        <v>130</v>
      </c>
      <c r="U116" s="541"/>
      <c r="V116" s="92">
        <v>57.162934999999997</v>
      </c>
      <c r="W116" s="93">
        <v>103.443033</v>
      </c>
      <c r="X116" s="541"/>
      <c r="AC116" s="50"/>
      <c r="AD116" s="95"/>
      <c r="AE116" s="52">
        <v>1</v>
      </c>
      <c r="AF116" s="53"/>
      <c r="AG116" s="50"/>
      <c r="AH116" s="95"/>
      <c r="AI116" s="187">
        <f>F116</f>
        <v>12.6</v>
      </c>
      <c r="AJ116" s="53"/>
      <c r="AK116" s="373" t="s">
        <v>351</v>
      </c>
    </row>
    <row r="117" spans="1:37" s="94" customFormat="1" x14ac:dyDescent="0.25">
      <c r="A117" s="192" t="s">
        <v>13</v>
      </c>
      <c r="B117" s="78"/>
      <c r="C117" s="79"/>
      <c r="D117" s="79"/>
      <c r="E117" s="80"/>
      <c r="F117" s="206">
        <v>6.3</v>
      </c>
      <c r="G117" s="438">
        <v>2.8</v>
      </c>
      <c r="H117" s="102"/>
      <c r="I117" s="103"/>
      <c r="J117" s="104"/>
      <c r="K117" s="104"/>
      <c r="L117" s="105"/>
      <c r="M117" s="106"/>
      <c r="N117" s="107">
        <f>J116</f>
        <v>4.6020000000000003</v>
      </c>
      <c r="O117" s="108">
        <f>N117/F117*100</f>
        <v>73.047619047619051</v>
      </c>
      <c r="P117" s="109">
        <f>IF(G116&gt;(F117*1.05),0,(F117*1.05)-G116)</f>
        <v>2.6150000000000002</v>
      </c>
      <c r="Q117" s="109">
        <f>IF(N117&gt;(F117*1.05),0,(F117*1.05)-N117)</f>
        <v>2.0129999999999999</v>
      </c>
      <c r="R117" s="110">
        <f>IF(N117&gt;(1.05*F117),0,(F117*1.05)-N117)</f>
        <v>2.0129999999999999</v>
      </c>
      <c r="S117" s="542"/>
      <c r="T117" s="542"/>
      <c r="U117" s="542"/>
      <c r="V117" s="111"/>
      <c r="W117" s="112"/>
      <c r="X117" s="542"/>
      <c r="AC117" s="50"/>
      <c r="AD117" s="95"/>
      <c r="AE117" s="52"/>
      <c r="AF117" s="53"/>
      <c r="AG117" s="50"/>
      <c r="AH117" s="95"/>
      <c r="AI117" s="54"/>
      <c r="AJ117" s="53"/>
      <c r="AK117" s="373" t="s">
        <v>351</v>
      </c>
    </row>
    <row r="118" spans="1:37" s="94" customFormat="1" x14ac:dyDescent="0.25">
      <c r="A118" s="192" t="s">
        <v>10</v>
      </c>
      <c r="B118" s="78"/>
      <c r="C118" s="79"/>
      <c r="D118" s="79"/>
      <c r="E118" s="80"/>
      <c r="F118" s="206">
        <v>6.3</v>
      </c>
      <c r="G118" s="438">
        <v>1.2</v>
      </c>
      <c r="H118" s="116"/>
      <c r="I118" s="117"/>
      <c r="J118" s="118"/>
      <c r="K118" s="119"/>
      <c r="L118" s="119"/>
      <c r="M118" s="119"/>
      <c r="N118" s="120"/>
      <c r="O118" s="121"/>
      <c r="P118" s="121"/>
      <c r="Q118" s="90"/>
      <c r="R118" s="91"/>
      <c r="S118" s="543"/>
      <c r="T118" s="543"/>
      <c r="U118" s="543"/>
      <c r="V118" s="122"/>
      <c r="W118" s="123"/>
      <c r="X118" s="543"/>
      <c r="AC118" s="50"/>
      <c r="AD118" s="95"/>
      <c r="AE118" s="52"/>
      <c r="AF118" s="53"/>
      <c r="AG118" s="50"/>
      <c r="AH118" s="95"/>
      <c r="AI118" s="54"/>
      <c r="AJ118" s="53"/>
      <c r="AK118" s="373" t="s">
        <v>351</v>
      </c>
    </row>
    <row r="119" spans="1:37" s="503" customFormat="1" x14ac:dyDescent="0.2">
      <c r="A119" s="131" t="s">
        <v>70</v>
      </c>
      <c r="B119" s="132" t="s">
        <v>42</v>
      </c>
      <c r="C119" s="132" t="s">
        <v>42</v>
      </c>
      <c r="D119" s="132" t="s">
        <v>42</v>
      </c>
      <c r="E119" s="132" t="s">
        <v>42</v>
      </c>
      <c r="F119" s="133"/>
      <c r="G119" s="133"/>
      <c r="H119" s="235" t="s">
        <v>131</v>
      </c>
      <c r="I119" s="136" t="s">
        <v>42</v>
      </c>
      <c r="J119" s="134"/>
      <c r="K119" s="134"/>
      <c r="L119" s="134"/>
      <c r="M119" s="134"/>
      <c r="N119" s="134"/>
      <c r="O119" s="137"/>
      <c r="P119" s="137"/>
      <c r="Q119" s="138"/>
      <c r="R119" s="138"/>
      <c r="S119" s="139"/>
      <c r="T119" s="140"/>
      <c r="U119" s="139"/>
      <c r="V119" s="141"/>
      <c r="W119" s="142"/>
      <c r="X119" s="76"/>
      <c r="Y119" s="62"/>
      <c r="Z119" s="62"/>
      <c r="AA119" s="62"/>
      <c r="AB119" s="62"/>
      <c r="AC119" s="50"/>
      <c r="AD119" s="51"/>
      <c r="AE119" s="52"/>
      <c r="AF119" s="53"/>
      <c r="AG119" s="50"/>
      <c r="AH119" s="51"/>
      <c r="AI119" s="54"/>
      <c r="AJ119" s="53"/>
      <c r="AK119" s="373" t="s">
        <v>351</v>
      </c>
    </row>
    <row r="120" spans="1:37" s="94" customFormat="1" ht="12.75" customHeight="1" x14ac:dyDescent="0.25">
      <c r="A120" s="234" t="s">
        <v>133</v>
      </c>
      <c r="B120" s="145"/>
      <c r="C120" s="125"/>
      <c r="D120" s="125" t="s">
        <v>59</v>
      </c>
      <c r="E120" s="146"/>
      <c r="F120" s="126">
        <f>F121+F122</f>
        <v>26</v>
      </c>
      <c r="G120" s="82">
        <f>G121+G122</f>
        <v>1.1000000000000001</v>
      </c>
      <c r="H120" s="83">
        <v>0.03</v>
      </c>
      <c r="I120" s="84">
        <v>0.03</v>
      </c>
      <c r="J120" s="85">
        <f>G120+I120</f>
        <v>1.1300000000000001</v>
      </c>
      <c r="K120" s="86">
        <v>0</v>
      </c>
      <c r="L120" s="87">
        <v>2.6</v>
      </c>
      <c r="M120" s="86">
        <f>K120+L120</f>
        <v>2.6</v>
      </c>
      <c r="N120" s="88"/>
      <c r="O120" s="89"/>
      <c r="P120" s="89"/>
      <c r="Q120" s="90"/>
      <c r="R120" s="91"/>
      <c r="S120" s="541" t="s">
        <v>125</v>
      </c>
      <c r="T120" s="541" t="s">
        <v>134</v>
      </c>
      <c r="U120" s="541"/>
      <c r="V120" s="92">
        <v>57.349527000000002</v>
      </c>
      <c r="W120" s="93">
        <v>103.38576500000001</v>
      </c>
      <c r="X120" s="541"/>
      <c r="AC120" s="50"/>
      <c r="AD120" s="95"/>
      <c r="AE120" s="52">
        <v>1</v>
      </c>
      <c r="AF120" s="53"/>
      <c r="AG120" s="50"/>
      <c r="AH120" s="95"/>
      <c r="AI120" s="187">
        <f>F120</f>
        <v>26</v>
      </c>
      <c r="AJ120" s="53"/>
      <c r="AK120" s="373" t="s">
        <v>351</v>
      </c>
    </row>
    <row r="121" spans="1:37" s="94" customFormat="1" x14ac:dyDescent="0.25">
      <c r="A121" s="192" t="s">
        <v>13</v>
      </c>
      <c r="B121" s="78"/>
      <c r="C121" s="79"/>
      <c r="D121" s="79"/>
      <c r="E121" s="80"/>
      <c r="F121" s="206">
        <v>16</v>
      </c>
      <c r="G121" s="438">
        <v>1.1000000000000001</v>
      </c>
      <c r="H121" s="102"/>
      <c r="I121" s="103"/>
      <c r="J121" s="104"/>
      <c r="K121" s="104"/>
      <c r="L121" s="105"/>
      <c r="M121" s="106"/>
      <c r="N121" s="107">
        <f>J120</f>
        <v>1.1300000000000001</v>
      </c>
      <c r="O121" s="108">
        <f>N121/F121*100</f>
        <v>7.0625000000000009</v>
      </c>
      <c r="P121" s="109">
        <f>IF(G120&gt;(F121*1.05),0,(F121*1.05)-G120)</f>
        <v>15.700000000000001</v>
      </c>
      <c r="Q121" s="109">
        <f>IF(N121&gt;(F121*1.05),0,(F121*1.05)-N121)</f>
        <v>15.67</v>
      </c>
      <c r="R121" s="110">
        <f>IF(N121&gt;(1.05*F121),0,(F121*1.05)-N121)</f>
        <v>15.67</v>
      </c>
      <c r="S121" s="542"/>
      <c r="T121" s="542"/>
      <c r="U121" s="542"/>
      <c r="V121" s="111"/>
      <c r="W121" s="112"/>
      <c r="X121" s="542"/>
      <c r="AC121" s="50"/>
      <c r="AD121" s="95"/>
      <c r="AE121" s="52"/>
      <c r="AF121" s="53"/>
      <c r="AG121" s="50"/>
      <c r="AH121" s="95"/>
      <c r="AI121" s="54"/>
      <c r="AJ121" s="53"/>
      <c r="AK121" s="373" t="s">
        <v>351</v>
      </c>
    </row>
    <row r="122" spans="1:37" s="94" customFormat="1" x14ac:dyDescent="0.25">
      <c r="A122" s="192" t="s">
        <v>10</v>
      </c>
      <c r="B122" s="78"/>
      <c r="C122" s="79"/>
      <c r="D122" s="79"/>
      <c r="E122" s="80"/>
      <c r="F122" s="206">
        <v>10</v>
      </c>
      <c r="G122" s="438">
        <v>0</v>
      </c>
      <c r="H122" s="116"/>
      <c r="I122" s="117"/>
      <c r="J122" s="118"/>
      <c r="K122" s="119"/>
      <c r="L122" s="119"/>
      <c r="M122" s="119"/>
      <c r="N122" s="120"/>
      <c r="O122" s="121"/>
      <c r="P122" s="121"/>
      <c r="Q122" s="90"/>
      <c r="R122" s="91"/>
      <c r="S122" s="543"/>
      <c r="T122" s="543"/>
      <c r="U122" s="543"/>
      <c r="V122" s="122"/>
      <c r="W122" s="123"/>
      <c r="X122" s="543"/>
      <c r="AC122" s="50"/>
      <c r="AD122" s="95"/>
      <c r="AE122" s="52"/>
      <c r="AF122" s="53"/>
      <c r="AG122" s="50"/>
      <c r="AH122" s="95"/>
      <c r="AI122" s="54"/>
      <c r="AJ122" s="53"/>
      <c r="AK122" s="373" t="s">
        <v>351</v>
      </c>
    </row>
    <row r="123" spans="1:37" s="503" customFormat="1" x14ac:dyDescent="0.2">
      <c r="A123" s="131" t="s">
        <v>70</v>
      </c>
      <c r="B123" s="132" t="s">
        <v>42</v>
      </c>
      <c r="C123" s="132" t="s">
        <v>42</v>
      </c>
      <c r="D123" s="132" t="s">
        <v>42</v>
      </c>
      <c r="E123" s="132" t="s">
        <v>42</v>
      </c>
      <c r="F123" s="133"/>
      <c r="G123" s="133"/>
      <c r="H123" s="235" t="s">
        <v>131</v>
      </c>
      <c r="I123" s="136" t="s">
        <v>42</v>
      </c>
      <c r="J123" s="134"/>
      <c r="K123" s="134"/>
      <c r="L123" s="134"/>
      <c r="M123" s="134"/>
      <c r="N123" s="134"/>
      <c r="O123" s="137"/>
      <c r="P123" s="137"/>
      <c r="Q123" s="138"/>
      <c r="R123" s="138"/>
      <c r="S123" s="139"/>
      <c r="T123" s="140"/>
      <c r="U123" s="139"/>
      <c r="V123" s="141"/>
      <c r="W123" s="142"/>
      <c r="X123" s="76"/>
      <c r="Y123" s="62"/>
      <c r="Z123" s="62"/>
      <c r="AA123" s="62"/>
      <c r="AB123" s="62"/>
      <c r="AC123" s="50"/>
      <c r="AD123" s="51"/>
      <c r="AE123" s="52"/>
      <c r="AF123" s="53"/>
      <c r="AG123" s="50"/>
      <c r="AH123" s="51"/>
      <c r="AI123" s="54"/>
      <c r="AJ123" s="53"/>
      <c r="AK123" s="373" t="s">
        <v>351</v>
      </c>
    </row>
    <row r="124" spans="1:37" ht="12.75" customHeight="1" x14ac:dyDescent="0.25">
      <c r="A124" s="236" t="s">
        <v>135</v>
      </c>
      <c r="B124" s="145"/>
      <c r="C124" s="125"/>
      <c r="D124" s="125" t="s">
        <v>59</v>
      </c>
      <c r="E124" s="146"/>
      <c r="F124" s="126">
        <f>F125+F126</f>
        <v>32</v>
      </c>
      <c r="G124" s="82">
        <f>G125+G126</f>
        <v>6</v>
      </c>
      <c r="H124" s="83">
        <v>7.7</v>
      </c>
      <c r="I124" s="84">
        <v>7.7</v>
      </c>
      <c r="J124" s="85">
        <f>G124+I124</f>
        <v>13.7</v>
      </c>
      <c r="K124" s="86">
        <v>0</v>
      </c>
      <c r="L124" s="87">
        <v>10</v>
      </c>
      <c r="M124" s="86">
        <f>K124+L124</f>
        <v>10</v>
      </c>
      <c r="N124" s="88"/>
      <c r="O124" s="89"/>
      <c r="P124" s="89"/>
      <c r="Q124" s="90"/>
      <c r="R124" s="91"/>
      <c r="S124" s="541" t="s">
        <v>125</v>
      </c>
      <c r="T124" s="541" t="s">
        <v>136</v>
      </c>
      <c r="U124" s="541"/>
      <c r="V124" s="92">
        <v>57.814552999999997</v>
      </c>
      <c r="W124" s="93">
        <v>103.554216</v>
      </c>
      <c r="X124" s="541"/>
      <c r="AC124" s="50"/>
      <c r="AD124" s="51"/>
      <c r="AE124" s="52">
        <v>1</v>
      </c>
      <c r="AF124" s="53"/>
      <c r="AG124" s="50"/>
      <c r="AH124" s="51"/>
      <c r="AI124" s="187">
        <f>F124</f>
        <v>32</v>
      </c>
      <c r="AJ124" s="53"/>
      <c r="AK124" s="373" t="s">
        <v>351</v>
      </c>
    </row>
    <row r="125" spans="1:37" s="94" customFormat="1" x14ac:dyDescent="0.25">
      <c r="A125" s="236" t="s">
        <v>13</v>
      </c>
      <c r="B125" s="78"/>
      <c r="C125" s="79"/>
      <c r="D125" s="79"/>
      <c r="E125" s="80"/>
      <c r="F125" s="206">
        <v>16</v>
      </c>
      <c r="G125" s="438">
        <v>3.4</v>
      </c>
      <c r="H125" s="102"/>
      <c r="I125" s="103"/>
      <c r="J125" s="104"/>
      <c r="K125" s="104"/>
      <c r="L125" s="105"/>
      <c r="M125" s="106"/>
      <c r="N125" s="107">
        <f>J124</f>
        <v>13.7</v>
      </c>
      <c r="O125" s="108">
        <f>N125/F125*100</f>
        <v>85.625</v>
      </c>
      <c r="P125" s="109">
        <f>IF(G124&gt;(F125*1.05),0,(F125*1.05)-G124)</f>
        <v>10.8</v>
      </c>
      <c r="Q125" s="109">
        <f>IF(N125&gt;(F125*1.05),0,(F125*1.05)-N125)</f>
        <v>3.1000000000000014</v>
      </c>
      <c r="R125" s="110">
        <f>IF(N125&gt;(1.05*F125),0,(F125*1.05)-N125)</f>
        <v>3.1000000000000014</v>
      </c>
      <c r="S125" s="542"/>
      <c r="T125" s="542"/>
      <c r="U125" s="542"/>
      <c r="V125" s="111"/>
      <c r="W125" s="112"/>
      <c r="X125" s="542"/>
      <c r="AC125" s="50"/>
      <c r="AD125" s="95"/>
      <c r="AE125" s="52"/>
      <c r="AF125" s="53"/>
      <c r="AG125" s="50"/>
      <c r="AH125" s="95"/>
      <c r="AI125" s="54"/>
      <c r="AJ125" s="53"/>
      <c r="AK125" s="373" t="s">
        <v>351</v>
      </c>
    </row>
    <row r="126" spans="1:37" s="94" customFormat="1" x14ac:dyDescent="0.25">
      <c r="A126" s="236" t="s">
        <v>10</v>
      </c>
      <c r="B126" s="78"/>
      <c r="C126" s="79"/>
      <c r="D126" s="79"/>
      <c r="E126" s="80"/>
      <c r="F126" s="206">
        <v>16</v>
      </c>
      <c r="G126" s="438">
        <v>2.6</v>
      </c>
      <c r="H126" s="116"/>
      <c r="I126" s="117"/>
      <c r="J126" s="118"/>
      <c r="K126" s="119"/>
      <c r="L126" s="119"/>
      <c r="M126" s="119"/>
      <c r="N126" s="120"/>
      <c r="O126" s="121"/>
      <c r="P126" s="121"/>
      <c r="Q126" s="90"/>
      <c r="R126" s="91"/>
      <c r="S126" s="543"/>
      <c r="T126" s="543"/>
      <c r="U126" s="543"/>
      <c r="V126" s="122"/>
      <c r="W126" s="123"/>
      <c r="X126" s="543"/>
      <c r="AC126" s="50"/>
      <c r="AD126" s="95"/>
      <c r="AE126" s="52"/>
      <c r="AF126" s="53"/>
      <c r="AG126" s="50"/>
      <c r="AH126" s="95"/>
      <c r="AI126" s="54"/>
      <c r="AJ126" s="53"/>
      <c r="AK126" s="373" t="s">
        <v>351</v>
      </c>
    </row>
    <row r="127" spans="1:37" s="503" customFormat="1" x14ac:dyDescent="0.2">
      <c r="A127" s="131" t="s">
        <v>70</v>
      </c>
      <c r="B127" s="132" t="s">
        <v>42</v>
      </c>
      <c r="C127" s="132" t="s">
        <v>42</v>
      </c>
      <c r="D127" s="132" t="s">
        <v>42</v>
      </c>
      <c r="E127" s="132" t="s">
        <v>42</v>
      </c>
      <c r="F127" s="133"/>
      <c r="G127" s="133"/>
      <c r="H127" s="235" t="s">
        <v>131</v>
      </c>
      <c r="I127" s="136" t="s">
        <v>42</v>
      </c>
      <c r="J127" s="134"/>
      <c r="K127" s="134"/>
      <c r="L127" s="134"/>
      <c r="M127" s="134"/>
      <c r="N127" s="134"/>
      <c r="O127" s="137"/>
      <c r="P127" s="137"/>
      <c r="Q127" s="138"/>
      <c r="R127" s="138"/>
      <c r="S127" s="139"/>
      <c r="T127" s="140"/>
      <c r="U127" s="139"/>
      <c r="V127" s="141"/>
      <c r="W127" s="142"/>
      <c r="X127" s="76"/>
      <c r="Y127" s="62"/>
      <c r="Z127" s="62"/>
      <c r="AA127" s="62"/>
      <c r="AB127" s="62"/>
      <c r="AC127" s="50"/>
      <c r="AD127" s="51"/>
      <c r="AE127" s="52"/>
      <c r="AF127" s="53"/>
      <c r="AG127" s="50"/>
      <c r="AH127" s="51"/>
      <c r="AI127" s="54"/>
      <c r="AJ127" s="53"/>
      <c r="AK127" s="373" t="s">
        <v>351</v>
      </c>
    </row>
    <row r="128" spans="1:37" s="503" customFormat="1" ht="12.75" customHeight="1" x14ac:dyDescent="0.25">
      <c r="A128" s="234" t="s">
        <v>137</v>
      </c>
      <c r="B128" s="145"/>
      <c r="C128" s="125"/>
      <c r="D128" s="125" t="s">
        <v>124</v>
      </c>
      <c r="E128" s="146"/>
      <c r="F128" s="126">
        <f>F129+F130</f>
        <v>50</v>
      </c>
      <c r="G128" s="82">
        <f>G129+G130</f>
        <v>4.0999999999999996</v>
      </c>
      <c r="H128" s="83">
        <v>1.0999999999999999E-2</v>
      </c>
      <c r="I128" s="84">
        <v>1.0999999999999999E-2</v>
      </c>
      <c r="J128" s="85">
        <f>G128+I128</f>
        <v>4.1109999999999998</v>
      </c>
      <c r="K128" s="86">
        <v>5.3650000000000002</v>
      </c>
      <c r="L128" s="87">
        <v>16.350000000000001</v>
      </c>
      <c r="M128" s="86">
        <f>K128+L128</f>
        <v>21.715000000000003</v>
      </c>
      <c r="N128" s="88"/>
      <c r="O128" s="89"/>
      <c r="P128" s="89"/>
      <c r="Q128" s="90"/>
      <c r="R128" s="91"/>
      <c r="S128" s="541" t="s">
        <v>125</v>
      </c>
      <c r="T128" s="541" t="s">
        <v>138</v>
      </c>
      <c r="U128" s="541"/>
      <c r="V128" s="92">
        <v>57.175992999999998</v>
      </c>
      <c r="W128" s="93">
        <v>103.413802</v>
      </c>
      <c r="X128" s="541"/>
      <c r="Y128" s="62"/>
      <c r="Z128" s="62"/>
      <c r="AA128" s="62"/>
      <c r="AB128" s="62"/>
      <c r="AC128" s="50"/>
      <c r="AD128" s="51"/>
      <c r="AE128" s="52">
        <v>1</v>
      </c>
      <c r="AF128" s="53"/>
      <c r="AG128" s="50"/>
      <c r="AH128" s="51"/>
      <c r="AI128" s="187">
        <f>F128</f>
        <v>50</v>
      </c>
      <c r="AJ128" s="53"/>
      <c r="AK128" s="373" t="s">
        <v>351</v>
      </c>
    </row>
    <row r="129" spans="1:37" x14ac:dyDescent="0.25">
      <c r="A129" s="192" t="s">
        <v>13</v>
      </c>
      <c r="B129" s="78"/>
      <c r="C129" s="79"/>
      <c r="D129" s="79"/>
      <c r="E129" s="80"/>
      <c r="F129" s="206">
        <v>25</v>
      </c>
      <c r="G129" s="438">
        <v>1.6</v>
      </c>
      <c r="H129" s="102"/>
      <c r="I129" s="103"/>
      <c r="J129" s="104"/>
      <c r="K129" s="104"/>
      <c r="L129" s="105"/>
      <c r="M129" s="106"/>
      <c r="N129" s="107">
        <f>J128</f>
        <v>4.1109999999999998</v>
      </c>
      <c r="O129" s="108">
        <f>N129/F129*100</f>
        <v>16.443999999999999</v>
      </c>
      <c r="P129" s="109">
        <f>IF(G128&gt;(F129*1.05),0,(F129*1.05)-G128)</f>
        <v>22.15</v>
      </c>
      <c r="Q129" s="109">
        <f>IF(N129&gt;(F129*1.05),0,(F129*1.05)-N129)</f>
        <v>22.138999999999999</v>
      </c>
      <c r="R129" s="110">
        <f>IF(N129&gt;(1.05*F129),0,(F129*1.05)-N129)</f>
        <v>22.138999999999999</v>
      </c>
      <c r="S129" s="542"/>
      <c r="T129" s="542"/>
      <c r="U129" s="542"/>
      <c r="V129" s="111"/>
      <c r="W129" s="112"/>
      <c r="X129" s="542"/>
      <c r="AC129" s="50"/>
      <c r="AD129" s="51"/>
      <c r="AE129" s="52"/>
      <c r="AF129" s="53"/>
      <c r="AG129" s="50"/>
      <c r="AH129" s="51"/>
      <c r="AI129" s="54"/>
      <c r="AJ129" s="53"/>
      <c r="AK129" s="373" t="s">
        <v>351</v>
      </c>
    </row>
    <row r="130" spans="1:37" x14ac:dyDescent="0.25">
      <c r="A130" s="192" t="s">
        <v>10</v>
      </c>
      <c r="B130" s="78"/>
      <c r="C130" s="79"/>
      <c r="D130" s="79"/>
      <c r="E130" s="80"/>
      <c r="F130" s="206">
        <v>25</v>
      </c>
      <c r="G130" s="438">
        <v>2.5</v>
      </c>
      <c r="H130" s="116"/>
      <c r="I130" s="117"/>
      <c r="J130" s="118"/>
      <c r="K130" s="119"/>
      <c r="L130" s="119"/>
      <c r="M130" s="119"/>
      <c r="N130" s="120"/>
      <c r="O130" s="121"/>
      <c r="P130" s="121"/>
      <c r="Q130" s="90"/>
      <c r="R130" s="91"/>
      <c r="S130" s="543"/>
      <c r="T130" s="543"/>
      <c r="U130" s="543"/>
      <c r="V130" s="122"/>
      <c r="W130" s="123"/>
      <c r="X130" s="543"/>
      <c r="AC130" s="50"/>
      <c r="AD130" s="51"/>
      <c r="AE130" s="52"/>
      <c r="AF130" s="53"/>
      <c r="AG130" s="50"/>
      <c r="AH130" s="51"/>
      <c r="AI130" s="54"/>
      <c r="AJ130" s="53"/>
      <c r="AK130" s="373" t="s">
        <v>351</v>
      </c>
    </row>
    <row r="131" spans="1:37" s="503" customFormat="1" x14ac:dyDescent="0.2">
      <c r="A131" s="131" t="s">
        <v>70</v>
      </c>
      <c r="B131" s="132" t="s">
        <v>42</v>
      </c>
      <c r="C131" s="132" t="s">
        <v>42</v>
      </c>
      <c r="D131" s="132" t="s">
        <v>42</v>
      </c>
      <c r="E131" s="132" t="s">
        <v>42</v>
      </c>
      <c r="F131" s="133"/>
      <c r="G131" s="133"/>
      <c r="H131" s="235" t="s">
        <v>131</v>
      </c>
      <c r="I131" s="136" t="s">
        <v>42</v>
      </c>
      <c r="J131" s="134"/>
      <c r="K131" s="134"/>
      <c r="L131" s="134"/>
      <c r="M131" s="134"/>
      <c r="N131" s="134"/>
      <c r="O131" s="137"/>
      <c r="P131" s="137"/>
      <c r="Q131" s="138"/>
      <c r="R131" s="138"/>
      <c r="S131" s="139"/>
      <c r="T131" s="140"/>
      <c r="U131" s="139"/>
      <c r="V131" s="141"/>
      <c r="W131" s="142"/>
      <c r="X131" s="76"/>
      <c r="Y131" s="62"/>
      <c r="Z131" s="62"/>
      <c r="AA131" s="62"/>
      <c r="AB131" s="62"/>
      <c r="AC131" s="50"/>
      <c r="AD131" s="51"/>
      <c r="AE131" s="52"/>
      <c r="AF131" s="53"/>
      <c r="AG131" s="50"/>
      <c r="AH131" s="51"/>
      <c r="AI131" s="54"/>
      <c r="AJ131" s="53"/>
      <c r="AK131" s="373" t="s">
        <v>351</v>
      </c>
    </row>
    <row r="132" spans="1:37" s="503" customFormat="1" ht="12.75" customHeight="1" x14ac:dyDescent="0.25">
      <c r="A132" s="237" t="s">
        <v>139</v>
      </c>
      <c r="B132" s="145"/>
      <c r="C132" s="125"/>
      <c r="D132" s="125" t="s">
        <v>140</v>
      </c>
      <c r="E132" s="146"/>
      <c r="F132" s="126">
        <f>F133+F134</f>
        <v>32</v>
      </c>
      <c r="G132" s="82">
        <f>G133+G134</f>
        <v>6.3000000000000007</v>
      </c>
      <c r="H132" s="83">
        <v>0.14149999999999999</v>
      </c>
      <c r="I132" s="84">
        <v>0.14149999999999999</v>
      </c>
      <c r="J132" s="85">
        <f>G132+I132</f>
        <v>6.4415000000000004</v>
      </c>
      <c r="K132" s="86">
        <v>5.5129999999999999</v>
      </c>
      <c r="L132" s="87">
        <v>13.53</v>
      </c>
      <c r="M132" s="86">
        <f>K132+L132</f>
        <v>19.042999999999999</v>
      </c>
      <c r="N132" s="88"/>
      <c r="O132" s="89"/>
      <c r="P132" s="89"/>
      <c r="Q132" s="90"/>
      <c r="R132" s="91"/>
      <c r="S132" s="541" t="s">
        <v>125</v>
      </c>
      <c r="T132" s="541" t="s">
        <v>141</v>
      </c>
      <c r="U132" s="541"/>
      <c r="V132" s="92">
        <v>56.563735000000001</v>
      </c>
      <c r="W132" s="93">
        <v>103.359613</v>
      </c>
      <c r="X132" s="541"/>
      <c r="Y132" s="62"/>
      <c r="Z132" s="62"/>
      <c r="AA132" s="62"/>
      <c r="AB132" s="62"/>
      <c r="AC132" s="50"/>
      <c r="AD132" s="51"/>
      <c r="AE132" s="52">
        <v>1</v>
      </c>
      <c r="AF132" s="53"/>
      <c r="AG132" s="50"/>
      <c r="AH132" s="51"/>
      <c r="AI132" s="187">
        <f>F132</f>
        <v>32</v>
      </c>
      <c r="AJ132" s="53"/>
      <c r="AK132" s="373" t="s">
        <v>351</v>
      </c>
    </row>
    <row r="133" spans="1:37" s="4" customFormat="1" ht="14.25" x14ac:dyDescent="0.25">
      <c r="A133" s="192" t="s">
        <v>13</v>
      </c>
      <c r="B133" s="78"/>
      <c r="C133" s="79"/>
      <c r="D133" s="79"/>
      <c r="E133" s="80"/>
      <c r="F133" s="206">
        <v>16</v>
      </c>
      <c r="G133" s="438">
        <v>1.6</v>
      </c>
      <c r="H133" s="102"/>
      <c r="I133" s="103"/>
      <c r="J133" s="104"/>
      <c r="K133" s="104"/>
      <c r="L133" s="105"/>
      <c r="M133" s="106"/>
      <c r="N133" s="107">
        <f>J132</f>
        <v>6.4415000000000004</v>
      </c>
      <c r="O133" s="108">
        <f>N133/F133*100</f>
        <v>40.259375000000006</v>
      </c>
      <c r="P133" s="109">
        <f>IF(G132&gt;(F133*1.05),0,(F133*1.05)-G132)</f>
        <v>10.5</v>
      </c>
      <c r="Q133" s="109">
        <f>IF(N133&gt;(F133*1.05),0,(F133*1.05)-N133)</f>
        <v>10.358499999999999</v>
      </c>
      <c r="R133" s="110">
        <f>IF(N133&gt;(1.05*F133),0,(F133*1.05)-N133)</f>
        <v>10.358499999999999</v>
      </c>
      <c r="S133" s="542"/>
      <c r="T133" s="542"/>
      <c r="U133" s="542"/>
      <c r="V133" s="111"/>
      <c r="W133" s="112"/>
      <c r="X133" s="542"/>
      <c r="AC133" s="238"/>
      <c r="AD133" s="239"/>
      <c r="AE133" s="240"/>
      <c r="AF133" s="241"/>
      <c r="AG133" s="238"/>
      <c r="AH133" s="239"/>
      <c r="AI133" s="242"/>
      <c r="AJ133" s="241"/>
      <c r="AK133" s="373" t="s">
        <v>351</v>
      </c>
    </row>
    <row r="134" spans="1:37" s="4" customFormat="1" ht="14.25" x14ac:dyDescent="0.25">
      <c r="A134" s="192" t="s">
        <v>10</v>
      </c>
      <c r="B134" s="78"/>
      <c r="C134" s="79"/>
      <c r="D134" s="79"/>
      <c r="E134" s="80"/>
      <c r="F134" s="206">
        <v>16</v>
      </c>
      <c r="G134" s="438">
        <v>4.7</v>
      </c>
      <c r="H134" s="116"/>
      <c r="I134" s="117"/>
      <c r="J134" s="118"/>
      <c r="K134" s="119"/>
      <c r="L134" s="119"/>
      <c r="M134" s="119"/>
      <c r="N134" s="120"/>
      <c r="O134" s="121"/>
      <c r="P134" s="121"/>
      <c r="Q134" s="90"/>
      <c r="R134" s="91"/>
      <c r="S134" s="543"/>
      <c r="T134" s="543"/>
      <c r="U134" s="543"/>
      <c r="V134" s="122"/>
      <c r="W134" s="123"/>
      <c r="X134" s="543"/>
      <c r="AC134" s="238"/>
      <c r="AD134" s="239"/>
      <c r="AE134" s="240"/>
      <c r="AF134" s="241"/>
      <c r="AG134" s="238"/>
      <c r="AH134" s="239"/>
      <c r="AI134" s="242"/>
      <c r="AJ134" s="241"/>
      <c r="AK134" s="373" t="s">
        <v>351</v>
      </c>
    </row>
    <row r="135" spans="1:37" s="503" customFormat="1" x14ac:dyDescent="0.2">
      <c r="A135" s="161" t="s">
        <v>79</v>
      </c>
      <c r="B135" s="162" t="s">
        <v>42</v>
      </c>
      <c r="C135" s="162" t="s">
        <v>42</v>
      </c>
      <c r="D135" s="162" t="s">
        <v>42</v>
      </c>
      <c r="E135" s="162" t="s">
        <v>42</v>
      </c>
      <c r="F135" s="163"/>
      <c r="G135" s="163"/>
      <c r="H135" s="165" t="s">
        <v>142</v>
      </c>
      <c r="I135" s="166" t="s">
        <v>42</v>
      </c>
      <c r="J135" s="164"/>
      <c r="K135" s="164"/>
      <c r="L135" s="164"/>
      <c r="M135" s="164"/>
      <c r="N135" s="164"/>
      <c r="O135" s="167"/>
      <c r="P135" s="167"/>
      <c r="Q135" s="168"/>
      <c r="R135" s="168"/>
      <c r="S135" s="171"/>
      <c r="T135" s="170"/>
      <c r="U135" s="171"/>
      <c r="V135" s="172"/>
      <c r="W135" s="173"/>
      <c r="X135" s="76"/>
      <c r="Y135" s="62"/>
      <c r="Z135" s="62"/>
      <c r="AA135" s="62"/>
      <c r="AB135" s="62"/>
      <c r="AC135" s="50"/>
      <c r="AD135" s="51"/>
      <c r="AE135" s="52"/>
      <c r="AF135" s="53"/>
      <c r="AG135" s="50"/>
      <c r="AH135" s="51"/>
      <c r="AI135" s="54"/>
      <c r="AJ135" s="53"/>
      <c r="AK135" s="373" t="s">
        <v>351</v>
      </c>
    </row>
    <row r="136" spans="1:37" s="4" customFormat="1" x14ac:dyDescent="0.25">
      <c r="A136" s="236" t="s">
        <v>143</v>
      </c>
      <c r="B136" s="174"/>
      <c r="C136" s="175"/>
      <c r="D136" s="175"/>
      <c r="E136" s="176" t="s">
        <v>82</v>
      </c>
      <c r="F136" s="198">
        <f>F137+F138</f>
        <v>3.2</v>
      </c>
      <c r="G136" s="199">
        <f>G137+G138</f>
        <v>0.6</v>
      </c>
      <c r="H136" s="200">
        <v>0</v>
      </c>
      <c r="I136" s="201">
        <v>0</v>
      </c>
      <c r="J136" s="202">
        <f>G136+I136</f>
        <v>0.6</v>
      </c>
      <c r="K136" s="203">
        <v>0.85</v>
      </c>
      <c r="L136" s="204">
        <v>2</v>
      </c>
      <c r="M136" s="86">
        <f>K136+L136</f>
        <v>2.85</v>
      </c>
      <c r="N136" s="88"/>
      <c r="O136" s="89"/>
      <c r="P136" s="89"/>
      <c r="Q136" s="90"/>
      <c r="R136" s="91"/>
      <c r="S136" s="541" t="s">
        <v>125</v>
      </c>
      <c r="T136" s="541" t="s">
        <v>144</v>
      </c>
      <c r="U136" s="541"/>
      <c r="V136" s="92">
        <v>57.215038</v>
      </c>
      <c r="W136" s="93">
        <v>102.469431</v>
      </c>
      <c r="X136" s="541"/>
      <c r="AC136" s="238"/>
      <c r="AD136" s="239"/>
      <c r="AE136" s="240"/>
      <c r="AF136" s="241">
        <v>1</v>
      </c>
      <c r="AG136" s="238"/>
      <c r="AH136" s="239"/>
      <c r="AI136" s="242"/>
      <c r="AJ136" s="243">
        <f>F136</f>
        <v>3.2</v>
      </c>
      <c r="AK136" s="373" t="s">
        <v>351</v>
      </c>
    </row>
    <row r="137" spans="1:37" s="4" customFormat="1" ht="14.25" x14ac:dyDescent="0.25">
      <c r="A137" s="236" t="s">
        <v>13</v>
      </c>
      <c r="B137" s="78"/>
      <c r="C137" s="79"/>
      <c r="D137" s="79"/>
      <c r="E137" s="80"/>
      <c r="F137" s="206">
        <v>1.6</v>
      </c>
      <c r="G137" s="438">
        <v>0.6</v>
      </c>
      <c r="H137" s="102"/>
      <c r="I137" s="103"/>
      <c r="J137" s="104"/>
      <c r="K137" s="104"/>
      <c r="L137" s="105"/>
      <c r="M137" s="106"/>
      <c r="N137" s="107">
        <f>J136</f>
        <v>0.6</v>
      </c>
      <c r="O137" s="108">
        <f>N137/F137*100</f>
        <v>37.499999999999993</v>
      </c>
      <c r="P137" s="109">
        <f>IF(G136&gt;(F137*1.05),0,(F137*1.05)-G136)</f>
        <v>1.08</v>
      </c>
      <c r="Q137" s="109">
        <f>IF(N137&gt;(F137*1.05),0,(F137*1.05)-N137)</f>
        <v>1.08</v>
      </c>
      <c r="R137" s="110">
        <f>IF(N137&gt;(1.05*F137),0,(F137*1.05)-N137)</f>
        <v>1.08</v>
      </c>
      <c r="S137" s="542"/>
      <c r="T137" s="542"/>
      <c r="U137" s="542"/>
      <c r="V137" s="111"/>
      <c r="W137" s="112"/>
      <c r="X137" s="542"/>
      <c r="AC137" s="238"/>
      <c r="AD137" s="239"/>
      <c r="AE137" s="240"/>
      <c r="AF137" s="241"/>
      <c r="AG137" s="238"/>
      <c r="AH137" s="239"/>
      <c r="AI137" s="242"/>
      <c r="AJ137" s="241"/>
      <c r="AK137" s="373" t="s">
        <v>351</v>
      </c>
    </row>
    <row r="138" spans="1:37" s="4" customFormat="1" ht="14.25" x14ac:dyDescent="0.25">
      <c r="A138" s="236" t="s">
        <v>10</v>
      </c>
      <c r="B138" s="78"/>
      <c r="C138" s="79"/>
      <c r="D138" s="79"/>
      <c r="E138" s="80"/>
      <c r="F138" s="206">
        <v>1.6</v>
      </c>
      <c r="G138" s="438">
        <v>0</v>
      </c>
      <c r="H138" s="116"/>
      <c r="I138" s="117"/>
      <c r="J138" s="118"/>
      <c r="K138" s="119"/>
      <c r="L138" s="119"/>
      <c r="M138" s="119"/>
      <c r="N138" s="120"/>
      <c r="O138" s="121"/>
      <c r="P138" s="121"/>
      <c r="Q138" s="90"/>
      <c r="R138" s="91"/>
      <c r="S138" s="543"/>
      <c r="T138" s="543"/>
      <c r="U138" s="543"/>
      <c r="V138" s="122"/>
      <c r="W138" s="123"/>
      <c r="X138" s="543"/>
      <c r="AC138" s="238"/>
      <c r="AD138" s="239"/>
      <c r="AE138" s="240"/>
      <c r="AF138" s="241"/>
      <c r="AG138" s="238"/>
      <c r="AH138" s="239"/>
      <c r="AI138" s="242"/>
      <c r="AJ138" s="241"/>
      <c r="AK138" s="373" t="s">
        <v>351</v>
      </c>
    </row>
    <row r="139" spans="1:37" s="503" customFormat="1" x14ac:dyDescent="0.2">
      <c r="A139" s="161" t="s">
        <v>79</v>
      </c>
      <c r="B139" s="162" t="s">
        <v>42</v>
      </c>
      <c r="C139" s="162" t="s">
        <v>42</v>
      </c>
      <c r="D139" s="162" t="s">
        <v>42</v>
      </c>
      <c r="E139" s="162" t="s">
        <v>42</v>
      </c>
      <c r="F139" s="163"/>
      <c r="G139" s="163"/>
      <c r="H139" s="165" t="s">
        <v>142</v>
      </c>
      <c r="I139" s="166" t="s">
        <v>42</v>
      </c>
      <c r="J139" s="164"/>
      <c r="K139" s="164"/>
      <c r="L139" s="164"/>
      <c r="M139" s="164"/>
      <c r="N139" s="164"/>
      <c r="O139" s="167"/>
      <c r="P139" s="167"/>
      <c r="Q139" s="168"/>
      <c r="R139" s="168"/>
      <c r="S139" s="171"/>
      <c r="T139" s="170"/>
      <c r="U139" s="171"/>
      <c r="V139" s="172"/>
      <c r="W139" s="173"/>
      <c r="X139" s="76"/>
      <c r="Y139" s="62"/>
      <c r="Z139" s="62"/>
      <c r="AA139" s="62"/>
      <c r="AB139" s="62"/>
      <c r="AC139" s="50"/>
      <c r="AD139" s="51"/>
      <c r="AE139" s="52"/>
      <c r="AF139" s="53"/>
      <c r="AG139" s="50"/>
      <c r="AH139" s="51"/>
      <c r="AI139" s="54"/>
      <c r="AJ139" s="53"/>
      <c r="AK139" s="373" t="s">
        <v>351</v>
      </c>
    </row>
    <row r="140" spans="1:37" s="4" customFormat="1" ht="14.25" customHeight="1" x14ac:dyDescent="0.25">
      <c r="A140" s="236" t="s">
        <v>145</v>
      </c>
      <c r="B140" s="174"/>
      <c r="C140" s="175"/>
      <c r="D140" s="175"/>
      <c r="E140" s="176" t="s">
        <v>82</v>
      </c>
      <c r="F140" s="198">
        <f>F141+F142</f>
        <v>2</v>
      </c>
      <c r="G140" s="199">
        <f>G141+G142</f>
        <v>0.2</v>
      </c>
      <c r="H140" s="200">
        <v>0</v>
      </c>
      <c r="I140" s="201">
        <v>0</v>
      </c>
      <c r="J140" s="202">
        <f>G140+I140</f>
        <v>0.2</v>
      </c>
      <c r="K140" s="203">
        <v>0.28000000000000003</v>
      </c>
      <c r="L140" s="204">
        <v>0</v>
      </c>
      <c r="M140" s="86">
        <f>K140+L140</f>
        <v>0.28000000000000003</v>
      </c>
      <c r="N140" s="88"/>
      <c r="O140" s="89"/>
      <c r="P140" s="89"/>
      <c r="Q140" s="90"/>
      <c r="R140" s="91"/>
      <c r="S140" s="541" t="s">
        <v>125</v>
      </c>
      <c r="T140" s="541" t="s">
        <v>146</v>
      </c>
      <c r="U140" s="541"/>
      <c r="V140" s="92">
        <v>57.509321</v>
      </c>
      <c r="W140" s="93">
        <v>103.12740100000001</v>
      </c>
      <c r="X140" s="541"/>
      <c r="AC140" s="238"/>
      <c r="AD140" s="239"/>
      <c r="AE140" s="240"/>
      <c r="AF140" s="241">
        <v>1</v>
      </c>
      <c r="AG140" s="238"/>
      <c r="AH140" s="239"/>
      <c r="AI140" s="242"/>
      <c r="AJ140" s="243">
        <f>F140</f>
        <v>2</v>
      </c>
      <c r="AK140" s="373" t="s">
        <v>351</v>
      </c>
    </row>
    <row r="141" spans="1:37" s="4" customFormat="1" ht="14.25" x14ac:dyDescent="0.25">
      <c r="A141" s="236" t="s">
        <v>13</v>
      </c>
      <c r="B141" s="78"/>
      <c r="C141" s="79"/>
      <c r="D141" s="79"/>
      <c r="E141" s="80"/>
      <c r="F141" s="206">
        <v>1</v>
      </c>
      <c r="G141" s="438">
        <v>0.2</v>
      </c>
      <c r="H141" s="102"/>
      <c r="I141" s="103"/>
      <c r="J141" s="104"/>
      <c r="K141" s="104"/>
      <c r="L141" s="105"/>
      <c r="M141" s="106"/>
      <c r="N141" s="107">
        <f>J140</f>
        <v>0.2</v>
      </c>
      <c r="O141" s="108">
        <f>N141/F141*100</f>
        <v>20</v>
      </c>
      <c r="P141" s="109">
        <f>IF(G140&gt;(F141*1.05),0,(F141*1.05)-G140)</f>
        <v>0.85000000000000009</v>
      </c>
      <c r="Q141" s="109">
        <f>IF(N141&gt;(F141*1.05),0,(F141*1.05)-N141)</f>
        <v>0.85000000000000009</v>
      </c>
      <c r="R141" s="110">
        <f>IF(N141&gt;(1.05*F141),0,(F141*1.05)-N141)</f>
        <v>0.85000000000000009</v>
      </c>
      <c r="S141" s="542"/>
      <c r="T141" s="542"/>
      <c r="U141" s="542"/>
      <c r="V141" s="111"/>
      <c r="W141" s="112"/>
      <c r="X141" s="542"/>
      <c r="AC141" s="238"/>
      <c r="AD141" s="239"/>
      <c r="AE141" s="240"/>
      <c r="AF141" s="241"/>
      <c r="AG141" s="238"/>
      <c r="AH141" s="239"/>
      <c r="AI141" s="242"/>
      <c r="AJ141" s="241"/>
      <c r="AK141" s="373" t="s">
        <v>351</v>
      </c>
    </row>
    <row r="142" spans="1:37" s="4" customFormat="1" ht="14.25" x14ac:dyDescent="0.25">
      <c r="A142" s="236" t="s">
        <v>10</v>
      </c>
      <c r="B142" s="78"/>
      <c r="C142" s="79"/>
      <c r="D142" s="79"/>
      <c r="E142" s="80"/>
      <c r="F142" s="206">
        <v>1</v>
      </c>
      <c r="G142" s="438">
        <v>0</v>
      </c>
      <c r="H142" s="116"/>
      <c r="I142" s="117"/>
      <c r="J142" s="118"/>
      <c r="K142" s="119"/>
      <c r="L142" s="119"/>
      <c r="M142" s="119"/>
      <c r="N142" s="120"/>
      <c r="O142" s="121"/>
      <c r="P142" s="121"/>
      <c r="Q142" s="90"/>
      <c r="R142" s="91"/>
      <c r="S142" s="543"/>
      <c r="T142" s="543"/>
      <c r="U142" s="543"/>
      <c r="V142" s="122"/>
      <c r="W142" s="123"/>
      <c r="X142" s="543"/>
      <c r="AC142" s="238"/>
      <c r="AD142" s="239"/>
      <c r="AE142" s="240"/>
      <c r="AF142" s="241"/>
      <c r="AG142" s="238"/>
      <c r="AH142" s="239"/>
      <c r="AI142" s="242"/>
      <c r="AJ142" s="241"/>
      <c r="AK142" s="373" t="s">
        <v>351</v>
      </c>
    </row>
    <row r="143" spans="1:37" s="503" customFormat="1" x14ac:dyDescent="0.2">
      <c r="A143" s="161" t="s">
        <v>87</v>
      </c>
      <c r="B143" s="162" t="s">
        <v>42</v>
      </c>
      <c r="C143" s="162" t="s">
        <v>42</v>
      </c>
      <c r="D143" s="162" t="s">
        <v>42</v>
      </c>
      <c r="E143" s="162" t="s">
        <v>42</v>
      </c>
      <c r="F143" s="163"/>
      <c r="G143" s="163"/>
      <c r="H143" s="165" t="s">
        <v>131</v>
      </c>
      <c r="I143" s="166" t="s">
        <v>42</v>
      </c>
      <c r="J143" s="164"/>
      <c r="K143" s="164"/>
      <c r="L143" s="164"/>
      <c r="M143" s="164"/>
      <c r="N143" s="164"/>
      <c r="O143" s="167"/>
      <c r="P143" s="167"/>
      <c r="Q143" s="168"/>
      <c r="R143" s="168"/>
      <c r="S143" s="171"/>
      <c r="T143" s="170"/>
      <c r="U143" s="171"/>
      <c r="V143" s="172"/>
      <c r="W143" s="173"/>
      <c r="X143" s="76"/>
      <c r="Y143" s="62"/>
      <c r="Z143" s="62"/>
      <c r="AA143" s="62"/>
      <c r="AB143" s="62"/>
      <c r="AC143" s="50"/>
      <c r="AD143" s="51"/>
      <c r="AE143" s="52"/>
      <c r="AF143" s="53"/>
      <c r="AG143" s="50"/>
      <c r="AH143" s="51"/>
      <c r="AI143" s="54"/>
      <c r="AJ143" s="53"/>
      <c r="AK143" s="373" t="s">
        <v>351</v>
      </c>
    </row>
    <row r="144" spans="1:37" ht="14.25" customHeight="1" x14ac:dyDescent="0.25">
      <c r="A144" s="232" t="s">
        <v>147</v>
      </c>
      <c r="B144" s="174"/>
      <c r="C144" s="175"/>
      <c r="D144" s="175"/>
      <c r="E144" s="176" t="s">
        <v>82</v>
      </c>
      <c r="F144" s="198">
        <f>F145+F146</f>
        <v>8.8000000000000007</v>
      </c>
      <c r="G144" s="199">
        <f>G145+G146</f>
        <v>0.7</v>
      </c>
      <c r="H144" s="200">
        <v>0</v>
      </c>
      <c r="I144" s="201">
        <v>0</v>
      </c>
      <c r="J144" s="202">
        <f>G144+I144</f>
        <v>0.7</v>
      </c>
      <c r="K144" s="203">
        <v>0</v>
      </c>
      <c r="L144" s="204">
        <v>0</v>
      </c>
      <c r="M144" s="86">
        <f>K144+L144</f>
        <v>0</v>
      </c>
      <c r="N144" s="88"/>
      <c r="O144" s="89"/>
      <c r="P144" s="89"/>
      <c r="Q144" s="90"/>
      <c r="R144" s="91"/>
      <c r="S144" s="544" t="s">
        <v>119</v>
      </c>
      <c r="T144" s="541" t="s">
        <v>120</v>
      </c>
      <c r="U144" s="541"/>
      <c r="V144" s="92">
        <v>57.135712599999998</v>
      </c>
      <c r="W144" s="93">
        <v>103.296621</v>
      </c>
      <c r="X144" s="541"/>
      <c r="Y144" s="94"/>
      <c r="Z144" s="94"/>
      <c r="AA144" s="94"/>
      <c r="AB144" s="94"/>
      <c r="AC144" s="50"/>
      <c r="AD144" s="95"/>
      <c r="AE144" s="52"/>
      <c r="AF144" s="53">
        <v>1</v>
      </c>
      <c r="AG144" s="50"/>
      <c r="AH144" s="95"/>
      <c r="AI144" s="54"/>
      <c r="AJ144" s="53">
        <f>F144</f>
        <v>8.8000000000000007</v>
      </c>
      <c r="AK144" s="373" t="s">
        <v>351</v>
      </c>
    </row>
    <row r="145" spans="1:37" x14ac:dyDescent="0.25">
      <c r="A145" s="232" t="s">
        <v>11</v>
      </c>
      <c r="B145" s="78"/>
      <c r="C145" s="79"/>
      <c r="D145" s="79"/>
      <c r="E145" s="80"/>
      <c r="F145" s="224">
        <v>2.5</v>
      </c>
      <c r="G145" s="438">
        <v>0.7</v>
      </c>
      <c r="H145" s="102"/>
      <c r="I145" s="103"/>
      <c r="J145" s="104"/>
      <c r="K145" s="104"/>
      <c r="L145" s="105"/>
      <c r="M145" s="106"/>
      <c r="N145" s="107">
        <f>J144</f>
        <v>0.7</v>
      </c>
      <c r="O145" s="108">
        <f>N145/F145*100</f>
        <v>27.999999999999996</v>
      </c>
      <c r="P145" s="109">
        <f>IF(G144&gt;(F145*1.05),0,(F145*1.05)-G144)</f>
        <v>1.925</v>
      </c>
      <c r="Q145" s="109">
        <f>IF(N145&gt;(F145*1.05),0,(F145*1.05)-N145)</f>
        <v>1.925</v>
      </c>
      <c r="R145" s="110">
        <f>IF(N145&gt;(1.05*F145),0,(F145*1.05)-N145)</f>
        <v>1.925</v>
      </c>
      <c r="S145" s="545"/>
      <c r="T145" s="542"/>
      <c r="U145" s="542"/>
      <c r="V145" s="111"/>
      <c r="W145" s="112"/>
      <c r="X145" s="542"/>
      <c r="Y145" s="94"/>
      <c r="Z145" s="94"/>
      <c r="AA145" s="94"/>
      <c r="AB145" s="94"/>
      <c r="AC145" s="50"/>
      <c r="AD145" s="95"/>
      <c r="AE145" s="52"/>
      <c r="AF145" s="53"/>
      <c r="AG145" s="50"/>
      <c r="AH145" s="95"/>
      <c r="AI145" s="54"/>
      <c r="AJ145" s="53"/>
      <c r="AK145" s="373" t="s">
        <v>351</v>
      </c>
    </row>
    <row r="146" spans="1:37" x14ac:dyDescent="0.25">
      <c r="A146" s="244" t="s">
        <v>12</v>
      </c>
      <c r="B146" s="78"/>
      <c r="C146" s="79"/>
      <c r="D146" s="79"/>
      <c r="E146" s="80"/>
      <c r="F146" s="245">
        <v>6.3</v>
      </c>
      <c r="G146" s="438">
        <v>0</v>
      </c>
      <c r="H146" s="116"/>
      <c r="I146" s="117"/>
      <c r="J146" s="118"/>
      <c r="K146" s="119"/>
      <c r="L146" s="119"/>
      <c r="M146" s="119"/>
      <c r="N146" s="120"/>
      <c r="O146" s="121"/>
      <c r="P146" s="121"/>
      <c r="Q146" s="90"/>
      <c r="R146" s="91"/>
      <c r="S146" s="546"/>
      <c r="T146" s="543"/>
      <c r="U146" s="543"/>
      <c r="V146" s="122"/>
      <c r="W146" s="123"/>
      <c r="X146" s="543"/>
      <c r="Y146" s="94"/>
      <c r="Z146" s="94"/>
      <c r="AA146" s="94"/>
      <c r="AB146" s="94"/>
      <c r="AC146" s="50"/>
      <c r="AD146" s="95"/>
      <c r="AE146" s="52"/>
      <c r="AF146" s="53"/>
      <c r="AG146" s="50"/>
      <c r="AH146" s="95"/>
      <c r="AI146" s="54"/>
      <c r="AJ146" s="53"/>
      <c r="AK146" s="373" t="s">
        <v>351</v>
      </c>
    </row>
    <row r="147" spans="1:37" s="503" customFormat="1" x14ac:dyDescent="0.2">
      <c r="A147" s="161"/>
      <c r="B147" s="162" t="s">
        <v>42</v>
      </c>
      <c r="C147" s="162" t="s">
        <v>42</v>
      </c>
      <c r="D147" s="162" t="s">
        <v>42</v>
      </c>
      <c r="E147" s="162" t="s">
        <v>42</v>
      </c>
      <c r="F147" s="163"/>
      <c r="G147" s="163"/>
      <c r="H147" s="165"/>
      <c r="I147" s="166" t="s">
        <v>42</v>
      </c>
      <c r="J147" s="164"/>
      <c r="K147" s="164"/>
      <c r="L147" s="164"/>
      <c r="M147" s="164"/>
      <c r="N147" s="164"/>
      <c r="O147" s="167"/>
      <c r="P147" s="167"/>
      <c r="Q147" s="168"/>
      <c r="R147" s="168"/>
      <c r="S147" s="169"/>
      <c r="T147" s="170"/>
      <c r="U147" s="171"/>
      <c r="V147" s="172"/>
      <c r="W147" s="173"/>
      <c r="X147" s="76"/>
      <c r="Y147" s="62"/>
      <c r="Z147" s="62"/>
      <c r="AA147" s="62"/>
      <c r="AB147" s="62"/>
      <c r="AC147" s="50"/>
      <c r="AD147" s="51"/>
      <c r="AE147" s="52"/>
      <c r="AF147" s="53"/>
      <c r="AG147" s="50"/>
      <c r="AH147" s="51"/>
      <c r="AI147" s="54"/>
      <c r="AJ147" s="53"/>
      <c r="AK147" s="373" t="s">
        <v>351</v>
      </c>
    </row>
    <row r="148" spans="1:37" s="4" customFormat="1" ht="14.25" customHeight="1" x14ac:dyDescent="0.25">
      <c r="A148" s="246" t="s">
        <v>148</v>
      </c>
      <c r="B148" s="174"/>
      <c r="C148" s="175"/>
      <c r="D148" s="175"/>
      <c r="E148" s="176" t="s">
        <v>149</v>
      </c>
      <c r="F148" s="198">
        <f>F149</f>
        <v>1.6</v>
      </c>
      <c r="G148" s="199">
        <f>G149</f>
        <v>0</v>
      </c>
      <c r="H148" s="200">
        <v>0</v>
      </c>
      <c r="I148" s="201">
        <v>0</v>
      </c>
      <c r="J148" s="202">
        <f>G148+I148</f>
        <v>0</v>
      </c>
      <c r="K148" s="203">
        <v>1.36</v>
      </c>
      <c r="L148" s="204">
        <v>2.0699999999999998</v>
      </c>
      <c r="M148" s="86">
        <f>K148+L148</f>
        <v>3.4299999999999997</v>
      </c>
      <c r="N148" s="88"/>
      <c r="O148" s="89"/>
      <c r="P148" s="89"/>
      <c r="Q148" s="90"/>
      <c r="R148" s="91"/>
      <c r="S148" s="541" t="s">
        <v>125</v>
      </c>
      <c r="T148" s="541" t="s">
        <v>150</v>
      </c>
      <c r="U148" s="541"/>
      <c r="V148" s="92">
        <v>56.295881000000001</v>
      </c>
      <c r="W148" s="93">
        <v>103.574352</v>
      </c>
      <c r="X148" s="541"/>
      <c r="AC148" s="238"/>
      <c r="AD148" s="239"/>
      <c r="AE148" s="240"/>
      <c r="AF148" s="241">
        <v>1</v>
      </c>
      <c r="AG148" s="238"/>
      <c r="AH148" s="239"/>
      <c r="AI148" s="242"/>
      <c r="AJ148" s="241">
        <f>F148</f>
        <v>1.6</v>
      </c>
      <c r="AK148" s="373" t="s">
        <v>351</v>
      </c>
    </row>
    <row r="149" spans="1:37" s="4" customFormat="1" ht="14.25" x14ac:dyDescent="0.25">
      <c r="A149" s="247" t="s">
        <v>13</v>
      </c>
      <c r="B149" s="78"/>
      <c r="C149" s="79"/>
      <c r="D149" s="79"/>
      <c r="E149" s="80"/>
      <c r="F149" s="212">
        <v>1.6</v>
      </c>
      <c r="G149" s="440">
        <v>0</v>
      </c>
      <c r="H149" s="102"/>
      <c r="I149" s="103"/>
      <c r="J149" s="104"/>
      <c r="K149" s="104"/>
      <c r="L149" s="105"/>
      <c r="M149" s="106"/>
      <c r="N149" s="107">
        <f>J148</f>
        <v>0</v>
      </c>
      <c r="O149" s="108">
        <f>N149/F149*100</f>
        <v>0</v>
      </c>
      <c r="P149" s="109">
        <f>IF(G148&gt;(F149*1.05),0,(F149*1.05)-G148)</f>
        <v>1.6800000000000002</v>
      </c>
      <c r="Q149" s="109">
        <f>IF(N149&gt;(F149*1.05),0,(F149*1.05)-N149)</f>
        <v>1.6800000000000002</v>
      </c>
      <c r="R149" s="110">
        <f>IF(N149&gt;(1.05*F149),0,(F149*1.05)-N149)</f>
        <v>1.6800000000000002</v>
      </c>
      <c r="S149" s="543"/>
      <c r="T149" s="543"/>
      <c r="U149" s="542"/>
      <c r="V149" s="111"/>
      <c r="W149" s="112"/>
      <c r="X149" s="542"/>
      <c r="AC149" s="238"/>
      <c r="AD149" s="239"/>
      <c r="AE149" s="240"/>
      <c r="AF149" s="241"/>
      <c r="AG149" s="238"/>
      <c r="AH149" s="239"/>
      <c r="AI149" s="242"/>
      <c r="AJ149" s="241"/>
      <c r="AK149" s="373" t="s">
        <v>351</v>
      </c>
    </row>
    <row r="150" spans="1:37" s="503" customFormat="1" x14ac:dyDescent="0.2">
      <c r="A150" s="63"/>
      <c r="B150" s="65" t="s">
        <v>42</v>
      </c>
      <c r="C150" s="65" t="s">
        <v>42</v>
      </c>
      <c r="D150" s="65" t="s">
        <v>42</v>
      </c>
      <c r="E150" s="65" t="s">
        <v>42</v>
      </c>
      <c r="F150" s="65" t="s">
        <v>42</v>
      </c>
      <c r="G150" s="432"/>
      <c r="H150" s="67"/>
      <c r="I150" s="68" t="s">
        <v>42</v>
      </c>
      <c r="J150" s="66"/>
      <c r="K150" s="66"/>
      <c r="L150" s="66"/>
      <c r="M150" s="66"/>
      <c r="N150" s="66"/>
      <c r="O150" s="69"/>
      <c r="P150" s="69"/>
      <c r="Q150" s="70"/>
      <c r="R150" s="70"/>
      <c r="S150" s="73"/>
      <c r="T150" s="72"/>
      <c r="U150" s="73"/>
      <c r="V150" s="74"/>
      <c r="W150" s="75"/>
      <c r="X150" s="76"/>
      <c r="Y150" s="62"/>
      <c r="Z150" s="62"/>
      <c r="AA150" s="62"/>
      <c r="AB150" s="62"/>
      <c r="AC150" s="50"/>
      <c r="AD150" s="51"/>
      <c r="AE150" s="52"/>
      <c r="AF150" s="53"/>
      <c r="AG150" s="50"/>
      <c r="AH150" s="51"/>
      <c r="AI150" s="54"/>
      <c r="AJ150" s="53"/>
      <c r="AK150" s="373" t="s">
        <v>351</v>
      </c>
    </row>
    <row r="151" spans="1:37" s="4" customFormat="1" ht="14.25" customHeight="1" x14ac:dyDescent="0.25">
      <c r="A151" s="289" t="s">
        <v>151</v>
      </c>
      <c r="B151" s="78"/>
      <c r="C151" s="125" t="s">
        <v>97</v>
      </c>
      <c r="D151" s="79"/>
      <c r="E151" s="80"/>
      <c r="F151" s="198">
        <f>F152+F153</f>
        <v>80</v>
      </c>
      <c r="G151" s="199">
        <f>G152+G153</f>
        <v>21.3</v>
      </c>
      <c r="H151" s="200">
        <v>7.6000000000000012E-2</v>
      </c>
      <c r="I151" s="201">
        <v>7.6000000000000012E-2</v>
      </c>
      <c r="J151" s="202">
        <f>G151+I151</f>
        <v>21.376000000000001</v>
      </c>
      <c r="K151" s="203">
        <v>0</v>
      </c>
      <c r="L151" s="204">
        <v>50.15</v>
      </c>
      <c r="M151" s="86">
        <f>K151+L151</f>
        <v>50.15</v>
      </c>
      <c r="N151" s="88"/>
      <c r="O151" s="89"/>
      <c r="P151" s="89"/>
      <c r="Q151" s="90"/>
      <c r="R151" s="91"/>
      <c r="S151" s="544" t="s">
        <v>14</v>
      </c>
      <c r="T151" s="544" t="s">
        <v>152</v>
      </c>
      <c r="U151" s="544" t="s">
        <v>153</v>
      </c>
      <c r="V151" s="147">
        <v>57.979039999999998</v>
      </c>
      <c r="W151" s="148">
        <v>102.71682199999999</v>
      </c>
      <c r="X151" s="541"/>
      <c r="AC151" s="238"/>
      <c r="AD151" s="239">
        <v>1</v>
      </c>
      <c r="AE151" s="240"/>
      <c r="AF151" s="241"/>
      <c r="AG151" s="238"/>
      <c r="AH151" s="239">
        <f>F151</f>
        <v>80</v>
      </c>
      <c r="AI151" s="242"/>
      <c r="AJ151" s="241"/>
      <c r="AK151" s="373" t="s">
        <v>351</v>
      </c>
    </row>
    <row r="152" spans="1:37" s="4" customFormat="1" ht="14.25" x14ac:dyDescent="0.25">
      <c r="A152" s="192" t="s">
        <v>13</v>
      </c>
      <c r="B152" s="78"/>
      <c r="C152" s="79"/>
      <c r="D152" s="79"/>
      <c r="E152" s="80"/>
      <c r="F152" s="207">
        <v>40</v>
      </c>
      <c r="G152" s="438">
        <v>2</v>
      </c>
      <c r="H152" s="102"/>
      <c r="I152" s="103"/>
      <c r="J152" s="104"/>
      <c r="K152" s="104"/>
      <c r="L152" s="105"/>
      <c r="M152" s="106"/>
      <c r="N152" s="107">
        <f>J151</f>
        <v>21.376000000000001</v>
      </c>
      <c r="O152" s="108">
        <f>N152/F152*100</f>
        <v>53.44</v>
      </c>
      <c r="P152" s="109">
        <f>IF(G151&gt;(F152*1.05),0,(F152*1.05)-G151)</f>
        <v>20.7</v>
      </c>
      <c r="Q152" s="109">
        <f>IF(N152&gt;(F152*1.05),0,(F152*1.05)-N152)</f>
        <v>20.623999999999999</v>
      </c>
      <c r="R152" s="110">
        <f>IF(N152&gt;(1.05*F152),0,(F152*1.05)-N152)</f>
        <v>20.623999999999999</v>
      </c>
      <c r="S152" s="545"/>
      <c r="T152" s="545"/>
      <c r="U152" s="545"/>
      <c r="V152" s="152"/>
      <c r="W152" s="153"/>
      <c r="X152" s="542"/>
      <c r="AC152" s="238"/>
      <c r="AD152" s="239"/>
      <c r="AE152" s="240"/>
      <c r="AF152" s="241"/>
      <c r="AG152" s="238"/>
      <c r="AH152" s="239"/>
      <c r="AI152" s="242"/>
      <c r="AJ152" s="241"/>
      <c r="AK152" s="373" t="s">
        <v>351</v>
      </c>
    </row>
    <row r="153" spans="1:37" s="4" customFormat="1" ht="14.25" x14ac:dyDescent="0.25">
      <c r="A153" s="192" t="s">
        <v>10</v>
      </c>
      <c r="B153" s="78"/>
      <c r="C153" s="79"/>
      <c r="D153" s="79"/>
      <c r="E153" s="80"/>
      <c r="F153" s="207">
        <v>40</v>
      </c>
      <c r="G153" s="438">
        <v>19.3</v>
      </c>
      <c r="H153" s="116"/>
      <c r="I153" s="117"/>
      <c r="J153" s="118"/>
      <c r="K153" s="119"/>
      <c r="L153" s="119"/>
      <c r="M153" s="119"/>
      <c r="N153" s="120"/>
      <c r="O153" s="121"/>
      <c r="P153" s="121"/>
      <c r="Q153" s="90"/>
      <c r="R153" s="91"/>
      <c r="S153" s="545"/>
      <c r="T153" s="545"/>
      <c r="U153" s="545"/>
      <c r="V153" s="152"/>
      <c r="W153" s="153"/>
      <c r="X153" s="542"/>
      <c r="AC153" s="238"/>
      <c r="AD153" s="239"/>
      <c r="AE153" s="240"/>
      <c r="AF153" s="241"/>
      <c r="AG153" s="238"/>
      <c r="AH153" s="239"/>
      <c r="AI153" s="242"/>
      <c r="AJ153" s="241"/>
      <c r="AK153" s="373" t="s">
        <v>351</v>
      </c>
    </row>
    <row r="154" spans="1:37" s="4" customFormat="1" x14ac:dyDescent="0.2">
      <c r="A154" s="192" t="s">
        <v>60</v>
      </c>
      <c r="B154" s="78"/>
      <c r="C154" s="79"/>
      <c r="D154" s="79"/>
      <c r="E154" s="80"/>
      <c r="F154" s="207">
        <v>5.6</v>
      </c>
      <c r="G154" s="266">
        <v>0.7</v>
      </c>
      <c r="H154" s="225"/>
      <c r="I154" s="207"/>
      <c r="J154" s="208"/>
      <c r="K154" s="209"/>
      <c r="L154" s="95"/>
      <c r="M154" s="95"/>
      <c r="N154" s="208"/>
      <c r="O154" s="210"/>
      <c r="P154" s="210"/>
      <c r="Q154" s="182"/>
      <c r="R154" s="211"/>
      <c r="S154" s="507"/>
      <c r="T154" s="504"/>
      <c r="U154" s="507"/>
      <c r="V154" s="152"/>
      <c r="W154" s="153"/>
      <c r="X154" s="542"/>
      <c r="AC154" s="238"/>
      <c r="AD154" s="239"/>
      <c r="AE154" s="240"/>
      <c r="AF154" s="241"/>
      <c r="AG154" s="238"/>
      <c r="AH154" s="239">
        <f>F154+F155</f>
        <v>11.899999999999999</v>
      </c>
      <c r="AI154" s="242"/>
      <c r="AJ154" s="241"/>
      <c r="AK154" s="373" t="s">
        <v>351</v>
      </c>
    </row>
    <row r="155" spans="1:37" s="4" customFormat="1" x14ac:dyDescent="0.2">
      <c r="A155" s="192" t="s">
        <v>78</v>
      </c>
      <c r="B155" s="78"/>
      <c r="C155" s="79"/>
      <c r="D155" s="79"/>
      <c r="E155" s="80"/>
      <c r="F155" s="207">
        <v>6.3</v>
      </c>
      <c r="G155" s="266">
        <v>2</v>
      </c>
      <c r="H155" s="225"/>
      <c r="I155" s="207"/>
      <c r="J155" s="208"/>
      <c r="K155" s="209"/>
      <c r="L155" s="95"/>
      <c r="M155" s="95"/>
      <c r="N155" s="208"/>
      <c r="O155" s="210"/>
      <c r="P155" s="210"/>
      <c r="Q155" s="182"/>
      <c r="R155" s="211"/>
      <c r="S155" s="508"/>
      <c r="T155" s="505"/>
      <c r="U155" s="508"/>
      <c r="V155" s="158"/>
      <c r="W155" s="159"/>
      <c r="X155" s="543"/>
      <c r="AC155" s="238"/>
      <c r="AD155" s="239"/>
      <c r="AE155" s="240"/>
      <c r="AF155" s="241"/>
      <c r="AG155" s="238"/>
      <c r="AH155" s="239"/>
      <c r="AI155" s="242"/>
      <c r="AJ155" s="241"/>
      <c r="AK155" s="373" t="s">
        <v>351</v>
      </c>
    </row>
    <row r="156" spans="1:37" s="503" customFormat="1" x14ac:dyDescent="0.2">
      <c r="A156" s="63"/>
      <c r="B156" s="65" t="s">
        <v>42</v>
      </c>
      <c r="C156" s="65" t="s">
        <v>42</v>
      </c>
      <c r="D156" s="65" t="s">
        <v>42</v>
      </c>
      <c r="E156" s="65" t="s">
        <v>42</v>
      </c>
      <c r="F156" s="65" t="s">
        <v>42</v>
      </c>
      <c r="G156" s="432"/>
      <c r="H156" s="67"/>
      <c r="I156" s="68" t="s">
        <v>42</v>
      </c>
      <c r="J156" s="66"/>
      <c r="K156" s="66"/>
      <c r="L156" s="66"/>
      <c r="M156" s="66"/>
      <c r="N156" s="66"/>
      <c r="O156" s="69"/>
      <c r="P156" s="69"/>
      <c r="Q156" s="70"/>
      <c r="R156" s="70"/>
      <c r="S156" s="73"/>
      <c r="T156" s="72"/>
      <c r="U156" s="73"/>
      <c r="V156" s="74"/>
      <c r="W156" s="75"/>
      <c r="X156" s="76"/>
      <c r="Y156" s="62"/>
      <c r="Z156" s="62"/>
      <c r="AA156" s="62"/>
      <c r="AB156" s="62"/>
      <c r="AC156" s="50"/>
      <c r="AD156" s="51"/>
      <c r="AE156" s="52"/>
      <c r="AF156" s="53"/>
      <c r="AG156" s="50"/>
      <c r="AH156" s="51"/>
      <c r="AI156" s="54"/>
      <c r="AJ156" s="53"/>
      <c r="AK156" s="373" t="s">
        <v>351</v>
      </c>
    </row>
    <row r="157" spans="1:37" s="4" customFormat="1" ht="14.25" customHeight="1" x14ac:dyDescent="0.25">
      <c r="A157" s="289" t="s">
        <v>154</v>
      </c>
      <c r="B157" s="78"/>
      <c r="C157" s="125" t="s">
        <v>95</v>
      </c>
      <c r="D157" s="79"/>
      <c r="E157" s="80"/>
      <c r="F157" s="248">
        <f>F158+F159+F160+F161</f>
        <v>252</v>
      </c>
      <c r="G157" s="441">
        <f>G158+G159+G160+G161</f>
        <v>9.3000000000000007</v>
      </c>
      <c r="H157" s="202">
        <v>0.50300000000000011</v>
      </c>
      <c r="I157" s="202">
        <v>0.50300000000000011</v>
      </c>
      <c r="J157" s="202">
        <f>G157+I157</f>
        <v>9.8030000000000008</v>
      </c>
      <c r="K157" s="203">
        <v>0</v>
      </c>
      <c r="L157" s="204">
        <v>0</v>
      </c>
      <c r="M157" s="86">
        <f>K157+L157</f>
        <v>0</v>
      </c>
      <c r="N157" s="88"/>
      <c r="O157" s="249"/>
      <c r="P157" s="249"/>
      <c r="Q157" s="2"/>
      <c r="R157" s="27"/>
      <c r="S157" s="544" t="s">
        <v>14</v>
      </c>
      <c r="T157" s="541" t="s">
        <v>152</v>
      </c>
      <c r="U157" s="544" t="s">
        <v>155</v>
      </c>
      <c r="V157" s="250">
        <v>57.995942999999997</v>
      </c>
      <c r="W157" s="250">
        <v>102.661387</v>
      </c>
      <c r="X157" s="251"/>
      <c r="AC157" s="238"/>
      <c r="AD157" s="239">
        <v>1</v>
      </c>
      <c r="AE157" s="240"/>
      <c r="AF157" s="241"/>
      <c r="AG157" s="238"/>
      <c r="AH157" s="239">
        <f>F157</f>
        <v>252</v>
      </c>
      <c r="AI157" s="242"/>
      <c r="AJ157" s="241"/>
      <c r="AK157" s="373" t="s">
        <v>351</v>
      </c>
    </row>
    <row r="158" spans="1:37" s="4" customFormat="1" ht="14.25" x14ac:dyDescent="0.2">
      <c r="A158" s="192" t="s">
        <v>13</v>
      </c>
      <c r="B158" s="78"/>
      <c r="C158" s="79"/>
      <c r="D158" s="79"/>
      <c r="E158" s="80"/>
      <c r="F158" s="207">
        <v>63</v>
      </c>
      <c r="G158" s="266">
        <v>4.8</v>
      </c>
      <c r="H158" s="104"/>
      <c r="I158" s="104"/>
      <c r="J158" s="104"/>
      <c r="K158" s="104"/>
      <c r="L158" s="105"/>
      <c r="M158" s="106"/>
      <c r="N158" s="149">
        <f>J157</f>
        <v>9.8030000000000008</v>
      </c>
      <c r="O158" s="150">
        <f>N158/(F158+F159)*100</f>
        <v>7.7801587301587301</v>
      </c>
      <c r="P158" s="151">
        <f>(F158*$AA$5/100)-G157</f>
        <v>56.850000000000009</v>
      </c>
      <c r="Q158" s="182">
        <f>IF(O158&gt;$AA$5,0,(F158*$AA$5/100)-N158)</f>
        <v>56.347000000000008</v>
      </c>
      <c r="R158" s="211">
        <f>IF(O158&gt;$AA$5,0,(F158*$AA$5/100)-N158)</f>
        <v>56.347000000000008</v>
      </c>
      <c r="S158" s="545"/>
      <c r="T158" s="542"/>
      <c r="U158" s="545"/>
      <c r="V158" s="252"/>
      <c r="W158" s="252"/>
      <c r="X158" s="502" t="s">
        <v>156</v>
      </c>
      <c r="AC158" s="238"/>
      <c r="AD158" s="239"/>
      <c r="AE158" s="240"/>
      <c r="AF158" s="241"/>
      <c r="AG158" s="238"/>
      <c r="AH158" s="239"/>
      <c r="AI158" s="242"/>
      <c r="AJ158" s="241"/>
      <c r="AK158" s="373" t="s">
        <v>351</v>
      </c>
    </row>
    <row r="159" spans="1:37" s="4" customFormat="1" ht="14.25" x14ac:dyDescent="0.2">
      <c r="A159" s="192" t="s">
        <v>10</v>
      </c>
      <c r="B159" s="78"/>
      <c r="C159" s="79"/>
      <c r="D159" s="79"/>
      <c r="E159" s="80"/>
      <c r="F159" s="207">
        <v>63</v>
      </c>
      <c r="G159" s="129">
        <v>0</v>
      </c>
      <c r="H159" s="156"/>
      <c r="I159" s="156"/>
      <c r="J159" s="156"/>
      <c r="K159" s="6"/>
      <c r="L159" s="6"/>
      <c r="M159" s="157"/>
      <c r="N159" s="149">
        <f>J157</f>
        <v>9.8030000000000008</v>
      </c>
      <c r="O159" s="150">
        <f>N159/(F158+F160+F159)*100</f>
        <v>5.1867724867724876</v>
      </c>
      <c r="P159" s="151">
        <f>(F159*$AA$5/100)-G158</f>
        <v>61.350000000000009</v>
      </c>
      <c r="Q159" s="182">
        <f>IF(O159&gt;$AA$5,0,(F159*$AA$5/100)-N159)</f>
        <v>56.347000000000008</v>
      </c>
      <c r="R159" s="211">
        <f>IF(O159&gt;$AA$5,0,(F159*$AA$5/100)-N159)</f>
        <v>56.347000000000008</v>
      </c>
      <c r="S159" s="545"/>
      <c r="T159" s="542"/>
      <c r="U159" s="545"/>
      <c r="V159" s="252"/>
      <c r="W159" s="252"/>
      <c r="X159" s="502" t="s">
        <v>157</v>
      </c>
      <c r="AC159" s="238"/>
      <c r="AD159" s="239"/>
      <c r="AE159" s="240"/>
      <c r="AF159" s="241"/>
      <c r="AG159" s="238"/>
      <c r="AH159" s="239"/>
      <c r="AI159" s="242"/>
      <c r="AJ159" s="241"/>
      <c r="AK159" s="373" t="s">
        <v>351</v>
      </c>
    </row>
    <row r="160" spans="1:37" s="4" customFormat="1" ht="14.25" x14ac:dyDescent="0.2">
      <c r="A160" s="192" t="s">
        <v>60</v>
      </c>
      <c r="B160" s="78"/>
      <c r="C160" s="79"/>
      <c r="D160" s="79"/>
      <c r="E160" s="80"/>
      <c r="F160" s="207">
        <v>63</v>
      </c>
      <c r="G160" s="129">
        <v>0</v>
      </c>
      <c r="H160" s="156"/>
      <c r="I160" s="156"/>
      <c r="J160" s="156"/>
      <c r="K160" s="6"/>
      <c r="L160" s="6"/>
      <c r="M160" s="6"/>
      <c r="N160" s="104"/>
      <c r="O160" s="253"/>
      <c r="P160" s="253"/>
      <c r="Q160" s="254"/>
      <c r="R160" s="255"/>
      <c r="S160" s="507"/>
      <c r="T160" s="256"/>
      <c r="U160" s="257"/>
      <c r="V160" s="252"/>
      <c r="W160" s="252"/>
      <c r="X160" s="251"/>
      <c r="AC160" s="238"/>
      <c r="AD160" s="239"/>
      <c r="AE160" s="240"/>
      <c r="AF160" s="241"/>
      <c r="AG160" s="238"/>
      <c r="AH160" s="239"/>
      <c r="AI160" s="242"/>
      <c r="AJ160" s="241"/>
      <c r="AK160" s="373" t="s">
        <v>351</v>
      </c>
    </row>
    <row r="161" spans="1:37" s="4" customFormat="1" ht="14.25" x14ac:dyDescent="0.2">
      <c r="A161" s="192" t="s">
        <v>78</v>
      </c>
      <c r="B161" s="78"/>
      <c r="C161" s="79"/>
      <c r="D161" s="79"/>
      <c r="E161" s="80"/>
      <c r="F161" s="207">
        <v>63</v>
      </c>
      <c r="G161" s="266">
        <v>4.5</v>
      </c>
      <c r="H161" s="118"/>
      <c r="I161" s="118"/>
      <c r="J161" s="118"/>
      <c r="K161" s="119"/>
      <c r="L161" s="119"/>
      <c r="M161" s="119"/>
      <c r="N161" s="118"/>
      <c r="O161" s="22"/>
      <c r="P161" s="22"/>
      <c r="Q161" s="258"/>
      <c r="R161" s="259"/>
      <c r="S161" s="508"/>
      <c r="T161" s="260"/>
      <c r="U161" s="261"/>
      <c r="V161" s="262"/>
      <c r="W161" s="262"/>
      <c r="X161" s="251"/>
      <c r="AC161" s="238"/>
      <c r="AD161" s="239"/>
      <c r="AE161" s="240"/>
      <c r="AF161" s="241"/>
      <c r="AG161" s="238"/>
      <c r="AH161" s="239"/>
      <c r="AI161" s="242"/>
      <c r="AJ161" s="241"/>
      <c r="AK161" s="373" t="s">
        <v>351</v>
      </c>
    </row>
    <row r="162" spans="1:37" s="503" customFormat="1" x14ac:dyDescent="0.2">
      <c r="A162" s="63" t="s">
        <v>43</v>
      </c>
      <c r="B162" s="65" t="s">
        <v>42</v>
      </c>
      <c r="C162" s="65" t="s">
        <v>42</v>
      </c>
      <c r="D162" s="65" t="s">
        <v>42</v>
      </c>
      <c r="E162" s="65" t="s">
        <v>42</v>
      </c>
      <c r="F162" s="65" t="s">
        <v>42</v>
      </c>
      <c r="G162" s="432"/>
      <c r="H162" s="67"/>
      <c r="I162" s="68" t="s">
        <v>42</v>
      </c>
      <c r="J162" s="66"/>
      <c r="K162" s="66"/>
      <c r="L162" s="66"/>
      <c r="M162" s="66"/>
      <c r="N162" s="66"/>
      <c r="O162" s="69"/>
      <c r="P162" s="69"/>
      <c r="Q162" s="70"/>
      <c r="R162" s="70"/>
      <c r="S162" s="73"/>
      <c r="T162" s="72"/>
      <c r="U162" s="73"/>
      <c r="V162" s="74"/>
      <c r="W162" s="75"/>
      <c r="X162" s="76"/>
      <c r="Y162" s="62"/>
      <c r="Z162" s="62"/>
      <c r="AA162" s="62"/>
      <c r="AB162" s="62"/>
      <c r="AC162" s="50"/>
      <c r="AD162" s="51"/>
      <c r="AE162" s="52"/>
      <c r="AF162" s="53"/>
      <c r="AG162" s="50"/>
      <c r="AH162" s="51"/>
      <c r="AI162" s="54"/>
      <c r="AJ162" s="53"/>
      <c r="AK162" s="373" t="s">
        <v>351</v>
      </c>
    </row>
    <row r="163" spans="1:37" s="4" customFormat="1" ht="14.25" customHeight="1" x14ac:dyDescent="0.25">
      <c r="A163" s="217" t="s">
        <v>158</v>
      </c>
      <c r="B163" s="78"/>
      <c r="C163" s="125" t="s">
        <v>51</v>
      </c>
      <c r="D163" s="79"/>
      <c r="E163" s="80"/>
      <c r="F163" s="198">
        <f>F164+F165</f>
        <v>400</v>
      </c>
      <c r="G163" s="199">
        <f>G164+G165</f>
        <v>124</v>
      </c>
      <c r="H163" s="200">
        <v>8.199999999999999E-2</v>
      </c>
      <c r="I163" s="201">
        <v>5.0955000000000013</v>
      </c>
      <c r="J163" s="202">
        <f>G163+I163</f>
        <v>129.09550000000002</v>
      </c>
      <c r="K163" s="203">
        <v>1.458</v>
      </c>
      <c r="L163" s="204">
        <v>7.649</v>
      </c>
      <c r="M163" s="86">
        <f>K163+L163</f>
        <v>9.1069999999999993</v>
      </c>
      <c r="N163" s="88"/>
      <c r="O163" s="89"/>
      <c r="P163" s="89"/>
      <c r="Q163" s="90"/>
      <c r="R163" s="91"/>
      <c r="S163" s="544" t="s">
        <v>14</v>
      </c>
      <c r="T163" s="541" t="s">
        <v>152</v>
      </c>
      <c r="U163" s="544" t="s">
        <v>153</v>
      </c>
      <c r="V163" s="250">
        <v>57.977640600000001</v>
      </c>
      <c r="W163" s="250">
        <v>102.7639461</v>
      </c>
      <c r="X163" s="251"/>
      <c r="AC163" s="238"/>
      <c r="AD163" s="239">
        <v>1</v>
      </c>
      <c r="AE163" s="240"/>
      <c r="AF163" s="241"/>
      <c r="AG163" s="238"/>
      <c r="AH163" s="239">
        <f>F163</f>
        <v>400</v>
      </c>
      <c r="AI163" s="242"/>
      <c r="AJ163" s="241"/>
      <c r="AK163" s="373" t="s">
        <v>351</v>
      </c>
    </row>
    <row r="164" spans="1:37" s="4" customFormat="1" ht="14.25" x14ac:dyDescent="0.25">
      <c r="A164" s="263" t="s">
        <v>13</v>
      </c>
      <c r="B164" s="78"/>
      <c r="C164" s="79"/>
      <c r="D164" s="79"/>
      <c r="E164" s="80"/>
      <c r="F164" s="207">
        <v>200</v>
      </c>
      <c r="G164" s="442">
        <v>62.2</v>
      </c>
      <c r="H164" s="102"/>
      <c r="I164" s="103"/>
      <c r="J164" s="104"/>
      <c r="K164" s="104"/>
      <c r="L164" s="105"/>
      <c r="M164" s="106"/>
      <c r="N164" s="107">
        <f>J163</f>
        <v>129.09550000000002</v>
      </c>
      <c r="O164" s="108">
        <f>N164/F164*100</f>
        <v>64.547750000000008</v>
      </c>
      <c r="P164" s="109">
        <f>IF(G163&gt;(F164*1.05),0,(F164*1.05)-G163)</f>
        <v>86</v>
      </c>
      <c r="Q164" s="109">
        <f>IF(N164&gt;(F164*1.05),0,(F164*1.05)-N164)</f>
        <v>80.904499999999985</v>
      </c>
      <c r="R164" s="110">
        <f>IF(N164&gt;(1.05*F164),0,(F164*1.05)-N164)</f>
        <v>80.904499999999985</v>
      </c>
      <c r="S164" s="545"/>
      <c r="T164" s="542"/>
      <c r="U164" s="545"/>
      <c r="V164" s="252"/>
      <c r="W164" s="252"/>
      <c r="X164" s="502" t="s">
        <v>156</v>
      </c>
      <c r="AC164" s="238"/>
      <c r="AD164" s="239"/>
      <c r="AE164" s="240"/>
      <c r="AF164" s="241"/>
      <c r="AG164" s="238"/>
      <c r="AH164" s="239"/>
      <c r="AI164" s="242"/>
      <c r="AJ164" s="241"/>
      <c r="AK164" s="373" t="s">
        <v>351</v>
      </c>
    </row>
    <row r="165" spans="1:37" s="4" customFormat="1" ht="14.25" x14ac:dyDescent="0.25">
      <c r="A165" s="263" t="s">
        <v>10</v>
      </c>
      <c r="B165" s="78"/>
      <c r="C165" s="79"/>
      <c r="D165" s="79"/>
      <c r="E165" s="80"/>
      <c r="F165" s="207">
        <v>200</v>
      </c>
      <c r="G165" s="442">
        <v>61.8</v>
      </c>
      <c r="H165" s="116"/>
      <c r="I165" s="117"/>
      <c r="J165" s="118"/>
      <c r="K165" s="119"/>
      <c r="L165" s="119"/>
      <c r="M165" s="119"/>
      <c r="N165" s="120"/>
      <c r="O165" s="121"/>
      <c r="P165" s="121"/>
      <c r="Q165" s="90"/>
      <c r="R165" s="91"/>
      <c r="S165" s="545"/>
      <c r="T165" s="542"/>
      <c r="U165" s="545"/>
      <c r="V165" s="252"/>
      <c r="W165" s="252"/>
      <c r="X165" s="502" t="s">
        <v>157</v>
      </c>
      <c r="AC165" s="238"/>
      <c r="AD165" s="239"/>
      <c r="AE165" s="240"/>
      <c r="AF165" s="241"/>
      <c r="AG165" s="238"/>
      <c r="AH165" s="239"/>
      <c r="AI165" s="242"/>
      <c r="AJ165" s="241"/>
      <c r="AK165" s="373" t="s">
        <v>351</v>
      </c>
    </row>
    <row r="166" spans="1:37" s="503" customFormat="1" x14ac:dyDescent="0.2">
      <c r="A166" s="131" t="s">
        <v>54</v>
      </c>
      <c r="B166" s="132" t="s">
        <v>42</v>
      </c>
      <c r="C166" s="132" t="s">
        <v>42</v>
      </c>
      <c r="D166" s="132" t="s">
        <v>42</v>
      </c>
      <c r="E166" s="132" t="s">
        <v>42</v>
      </c>
      <c r="F166" s="133"/>
      <c r="G166" s="133"/>
      <c r="H166" s="235" t="s">
        <v>159</v>
      </c>
      <c r="I166" s="136" t="s">
        <v>42</v>
      </c>
      <c r="J166" s="134"/>
      <c r="K166" s="134"/>
      <c r="L166" s="134"/>
      <c r="M166" s="134"/>
      <c r="N166" s="134"/>
      <c r="O166" s="137"/>
      <c r="P166" s="137"/>
      <c r="Q166" s="138"/>
      <c r="R166" s="138"/>
      <c r="S166" s="139"/>
      <c r="T166" s="140"/>
      <c r="U166" s="139"/>
      <c r="V166" s="141"/>
      <c r="W166" s="142"/>
      <c r="X166" s="76"/>
      <c r="Y166" s="62"/>
      <c r="Z166" s="62"/>
      <c r="AA166" s="62"/>
      <c r="AB166" s="62"/>
      <c r="AC166" s="50"/>
      <c r="AD166" s="51"/>
      <c r="AE166" s="52"/>
      <c r="AF166" s="53"/>
      <c r="AG166" s="50"/>
      <c r="AH166" s="51"/>
      <c r="AI166" s="54"/>
      <c r="AJ166" s="53"/>
      <c r="AK166" s="373" t="s">
        <v>351</v>
      </c>
    </row>
    <row r="167" spans="1:37" s="4" customFormat="1" ht="14.25" customHeight="1" x14ac:dyDescent="0.25">
      <c r="A167" s="192" t="s">
        <v>160</v>
      </c>
      <c r="B167" s="145"/>
      <c r="C167" s="125"/>
      <c r="D167" s="125" t="s">
        <v>59</v>
      </c>
      <c r="E167" s="146"/>
      <c r="F167" s="126">
        <f>F168+F169</f>
        <v>50</v>
      </c>
      <c r="G167" s="82">
        <f>G168+G169</f>
        <v>13.8</v>
      </c>
      <c r="H167" s="83">
        <v>1.6170000000000002</v>
      </c>
      <c r="I167" s="84">
        <v>1.6170000000000002</v>
      </c>
      <c r="J167" s="85">
        <f>G167+I167</f>
        <v>15.417000000000002</v>
      </c>
      <c r="K167" s="86">
        <v>25.023</v>
      </c>
      <c r="L167" s="87">
        <v>1.05</v>
      </c>
      <c r="M167" s="86">
        <f>K167+L167</f>
        <v>26.073</v>
      </c>
      <c r="N167" s="88"/>
      <c r="O167" s="89"/>
      <c r="P167" s="89"/>
      <c r="Q167" s="90"/>
      <c r="R167" s="91"/>
      <c r="S167" s="574" t="s">
        <v>14</v>
      </c>
      <c r="T167" s="574" t="s">
        <v>152</v>
      </c>
      <c r="U167" s="574" t="s">
        <v>153</v>
      </c>
      <c r="V167" s="92">
        <v>57.924512</v>
      </c>
      <c r="W167" s="93">
        <v>102.734607</v>
      </c>
      <c r="X167" s="541"/>
      <c r="AC167" s="238"/>
      <c r="AD167" s="239"/>
      <c r="AE167" s="240">
        <v>1</v>
      </c>
      <c r="AF167" s="241"/>
      <c r="AG167" s="238"/>
      <c r="AH167" s="239"/>
      <c r="AI167" s="242">
        <f>F167</f>
        <v>50</v>
      </c>
      <c r="AJ167" s="241"/>
      <c r="AK167" s="373" t="s">
        <v>351</v>
      </c>
    </row>
    <row r="168" spans="1:37" s="4" customFormat="1" ht="14.25" x14ac:dyDescent="0.25">
      <c r="A168" s="192" t="s">
        <v>13</v>
      </c>
      <c r="B168" s="78"/>
      <c r="C168" s="79"/>
      <c r="D168" s="79"/>
      <c r="E168" s="80"/>
      <c r="F168" s="207">
        <v>25</v>
      </c>
      <c r="G168" s="437">
        <v>7.7</v>
      </c>
      <c r="H168" s="102"/>
      <c r="I168" s="103"/>
      <c r="J168" s="104"/>
      <c r="K168" s="104"/>
      <c r="L168" s="105"/>
      <c r="M168" s="106"/>
      <c r="N168" s="107">
        <f>J167</f>
        <v>15.417000000000002</v>
      </c>
      <c r="O168" s="108">
        <f>N168/F168*100</f>
        <v>61.668000000000013</v>
      </c>
      <c r="P168" s="109">
        <f>IF(G167&gt;(F168*1.05),0,(F168*1.05)-G167)</f>
        <v>12.45</v>
      </c>
      <c r="Q168" s="109">
        <f>IF(N168&gt;(F168*1.05),0,(F168*1.05)-N168)</f>
        <v>10.832999999999998</v>
      </c>
      <c r="R168" s="110">
        <f>IF(N168&gt;(1.05*F168),0,(F168*1.05)-N168)</f>
        <v>10.832999999999998</v>
      </c>
      <c r="S168" s="574"/>
      <c r="T168" s="574"/>
      <c r="U168" s="574"/>
      <c r="V168" s="111"/>
      <c r="W168" s="112"/>
      <c r="X168" s="542"/>
      <c r="AC168" s="238"/>
      <c r="AD168" s="239"/>
      <c r="AE168" s="240"/>
      <c r="AF168" s="241"/>
      <c r="AG168" s="238"/>
      <c r="AH168" s="239"/>
      <c r="AI168" s="242"/>
      <c r="AJ168" s="241"/>
      <c r="AK168" s="373" t="s">
        <v>351</v>
      </c>
    </row>
    <row r="169" spans="1:37" s="4" customFormat="1" ht="14.25" x14ac:dyDescent="0.25">
      <c r="A169" s="192" t="s">
        <v>10</v>
      </c>
      <c r="B169" s="78"/>
      <c r="C169" s="79"/>
      <c r="D169" s="79"/>
      <c r="E169" s="80"/>
      <c r="F169" s="207">
        <v>25</v>
      </c>
      <c r="G169" s="437">
        <v>6.1</v>
      </c>
      <c r="H169" s="116"/>
      <c r="I169" s="117"/>
      <c r="J169" s="118"/>
      <c r="K169" s="119"/>
      <c r="L169" s="119"/>
      <c r="M169" s="119"/>
      <c r="N169" s="120"/>
      <c r="O169" s="121"/>
      <c r="P169" s="121"/>
      <c r="Q169" s="90"/>
      <c r="R169" s="91"/>
      <c r="S169" s="574"/>
      <c r="T169" s="574"/>
      <c r="U169" s="574"/>
      <c r="V169" s="122"/>
      <c r="W169" s="123"/>
      <c r="X169" s="543"/>
      <c r="AC169" s="238"/>
      <c r="AD169" s="239"/>
      <c r="AE169" s="240"/>
      <c r="AF169" s="241"/>
      <c r="AG169" s="238"/>
      <c r="AH169" s="239"/>
      <c r="AI169" s="242"/>
      <c r="AJ169" s="241"/>
      <c r="AK169" s="373" t="s">
        <v>351</v>
      </c>
    </row>
    <row r="170" spans="1:37" s="503" customFormat="1" x14ac:dyDescent="0.2">
      <c r="A170" s="131" t="s">
        <v>54</v>
      </c>
      <c r="B170" s="132" t="s">
        <v>42</v>
      </c>
      <c r="C170" s="132" t="s">
        <v>42</v>
      </c>
      <c r="D170" s="132" t="s">
        <v>42</v>
      </c>
      <c r="E170" s="132" t="s">
        <v>42</v>
      </c>
      <c r="F170" s="133"/>
      <c r="G170" s="133"/>
      <c r="H170" s="235" t="s">
        <v>159</v>
      </c>
      <c r="I170" s="136" t="s">
        <v>42</v>
      </c>
      <c r="J170" s="134"/>
      <c r="K170" s="134"/>
      <c r="L170" s="134"/>
      <c r="M170" s="134"/>
      <c r="N170" s="134"/>
      <c r="O170" s="137"/>
      <c r="P170" s="137"/>
      <c r="Q170" s="138"/>
      <c r="R170" s="138"/>
      <c r="S170" s="139"/>
      <c r="T170" s="140"/>
      <c r="U170" s="139"/>
      <c r="V170" s="141"/>
      <c r="W170" s="142"/>
      <c r="X170" s="76"/>
      <c r="Y170" s="62"/>
      <c r="Z170" s="62"/>
      <c r="AA170" s="62"/>
      <c r="AB170" s="62"/>
      <c r="AC170" s="50"/>
      <c r="AD170" s="51"/>
      <c r="AE170" s="52"/>
      <c r="AF170" s="53"/>
      <c r="AG170" s="50"/>
      <c r="AH170" s="51"/>
      <c r="AI170" s="54"/>
      <c r="AJ170" s="53"/>
      <c r="AK170" s="373" t="s">
        <v>351</v>
      </c>
    </row>
    <row r="171" spans="1:37" s="4" customFormat="1" ht="14.25" customHeight="1" x14ac:dyDescent="0.25">
      <c r="A171" s="192" t="s">
        <v>161</v>
      </c>
      <c r="B171" s="145"/>
      <c r="C171" s="125"/>
      <c r="D171" s="125" t="s">
        <v>59</v>
      </c>
      <c r="E171" s="146"/>
      <c r="F171" s="126">
        <f>F172+F173</f>
        <v>50</v>
      </c>
      <c r="G171" s="82">
        <f>G172+G173</f>
        <v>21.7</v>
      </c>
      <c r="H171" s="83">
        <v>1.6375000000000002</v>
      </c>
      <c r="I171" s="84">
        <v>1.6375000000000002</v>
      </c>
      <c r="J171" s="85">
        <f>G171+I171</f>
        <v>23.337499999999999</v>
      </c>
      <c r="K171" s="86">
        <v>55.29</v>
      </c>
      <c r="L171" s="87">
        <v>4.9050000000000002</v>
      </c>
      <c r="M171" s="86">
        <f>K171+L171</f>
        <v>60.195</v>
      </c>
      <c r="N171" s="88"/>
      <c r="O171" s="89"/>
      <c r="P171" s="89"/>
      <c r="Q171" s="90"/>
      <c r="R171" s="91"/>
      <c r="S171" s="574" t="s">
        <v>14</v>
      </c>
      <c r="T171" s="574" t="s">
        <v>152</v>
      </c>
      <c r="U171" s="574" t="s">
        <v>153</v>
      </c>
      <c r="V171" s="92">
        <v>57.949004000000002</v>
      </c>
      <c r="W171" s="93">
        <v>102.748255</v>
      </c>
      <c r="X171" s="541"/>
      <c r="AC171" s="238"/>
      <c r="AD171" s="239"/>
      <c r="AE171" s="240">
        <v>1</v>
      </c>
      <c r="AF171" s="241"/>
      <c r="AG171" s="238"/>
      <c r="AH171" s="239"/>
      <c r="AI171" s="242">
        <f>F171</f>
        <v>50</v>
      </c>
      <c r="AJ171" s="241"/>
      <c r="AK171" s="373" t="s">
        <v>351</v>
      </c>
    </row>
    <row r="172" spans="1:37" s="4" customFormat="1" ht="14.25" x14ac:dyDescent="0.25">
      <c r="A172" s="192" t="s">
        <v>13</v>
      </c>
      <c r="B172" s="78"/>
      <c r="C172" s="79"/>
      <c r="D172" s="79"/>
      <c r="E172" s="80"/>
      <c r="F172" s="207">
        <v>25</v>
      </c>
      <c r="G172" s="437">
        <v>11.5</v>
      </c>
      <c r="H172" s="102"/>
      <c r="I172" s="103"/>
      <c r="J172" s="104"/>
      <c r="K172" s="104"/>
      <c r="L172" s="105"/>
      <c r="M172" s="106"/>
      <c r="N172" s="107">
        <f>J171</f>
        <v>23.337499999999999</v>
      </c>
      <c r="O172" s="108">
        <f>N172/F172*100</f>
        <v>93.35</v>
      </c>
      <c r="P172" s="109">
        <f>IF(G171&gt;(F172*1.05),0,(F172*1.05)-G171)</f>
        <v>4.5500000000000007</v>
      </c>
      <c r="Q172" s="109">
        <f>IF(N172&gt;(F172*1.05),0,(F172*1.05)-N172)</f>
        <v>2.9125000000000014</v>
      </c>
      <c r="R172" s="110">
        <f>IF(N172&gt;(1.05*F172),0,(F172*1.05)-N172)</f>
        <v>2.9125000000000014</v>
      </c>
      <c r="S172" s="574"/>
      <c r="T172" s="574"/>
      <c r="U172" s="574"/>
      <c r="V172" s="111"/>
      <c r="W172" s="112"/>
      <c r="X172" s="542"/>
      <c r="AC172" s="238"/>
      <c r="AD172" s="239"/>
      <c r="AE172" s="240"/>
      <c r="AF172" s="241"/>
      <c r="AG172" s="238"/>
      <c r="AH172" s="239"/>
      <c r="AI172" s="242"/>
      <c r="AJ172" s="241"/>
      <c r="AK172" s="373" t="s">
        <v>351</v>
      </c>
    </row>
    <row r="173" spans="1:37" s="4" customFormat="1" ht="14.25" x14ac:dyDescent="0.25">
      <c r="A173" s="192" t="s">
        <v>10</v>
      </c>
      <c r="B173" s="78"/>
      <c r="C173" s="79"/>
      <c r="D173" s="79"/>
      <c r="E173" s="80"/>
      <c r="F173" s="207">
        <v>25</v>
      </c>
      <c r="G173" s="437">
        <v>10.199999999999999</v>
      </c>
      <c r="H173" s="116"/>
      <c r="I173" s="117"/>
      <c r="J173" s="118"/>
      <c r="K173" s="119"/>
      <c r="L173" s="119"/>
      <c r="M173" s="119"/>
      <c r="N173" s="120"/>
      <c r="O173" s="121"/>
      <c r="P173" s="121"/>
      <c r="Q173" s="90"/>
      <c r="R173" s="91"/>
      <c r="S173" s="574"/>
      <c r="T173" s="574"/>
      <c r="U173" s="574"/>
      <c r="V173" s="122"/>
      <c r="W173" s="123"/>
      <c r="X173" s="543"/>
      <c r="AC173" s="238"/>
      <c r="AD173" s="239"/>
      <c r="AE173" s="240"/>
      <c r="AF173" s="241"/>
      <c r="AG173" s="238"/>
      <c r="AH173" s="239"/>
      <c r="AI173" s="242"/>
      <c r="AJ173" s="241"/>
      <c r="AK173" s="373" t="s">
        <v>351</v>
      </c>
    </row>
    <row r="174" spans="1:37" s="503" customFormat="1" x14ac:dyDescent="0.2">
      <c r="A174" s="131" t="s">
        <v>61</v>
      </c>
      <c r="B174" s="132" t="s">
        <v>42</v>
      </c>
      <c r="C174" s="132" t="s">
        <v>42</v>
      </c>
      <c r="D174" s="132" t="s">
        <v>42</v>
      </c>
      <c r="E174" s="132" t="s">
        <v>42</v>
      </c>
      <c r="F174" s="133"/>
      <c r="G174" s="133"/>
      <c r="H174" s="235" t="s">
        <v>159</v>
      </c>
      <c r="I174" s="136" t="s">
        <v>42</v>
      </c>
      <c r="J174" s="134"/>
      <c r="K174" s="134"/>
      <c r="L174" s="134"/>
      <c r="M174" s="134"/>
      <c r="N174" s="134"/>
      <c r="O174" s="137"/>
      <c r="P174" s="137"/>
      <c r="Q174" s="138"/>
      <c r="R174" s="138"/>
      <c r="S174" s="139"/>
      <c r="T174" s="140"/>
      <c r="U174" s="139"/>
      <c r="V174" s="141"/>
      <c r="W174" s="142"/>
      <c r="X174" s="76"/>
      <c r="Y174" s="62"/>
      <c r="Z174" s="62"/>
      <c r="AA174" s="62"/>
      <c r="AB174" s="62"/>
      <c r="AC174" s="50"/>
      <c r="AD174" s="51"/>
      <c r="AE174" s="52"/>
      <c r="AF174" s="53"/>
      <c r="AG174" s="50"/>
      <c r="AH174" s="51"/>
      <c r="AI174" s="54"/>
      <c r="AJ174" s="53"/>
      <c r="AK174" s="373" t="s">
        <v>351</v>
      </c>
    </row>
    <row r="175" spans="1:37" s="4" customFormat="1" ht="14.25" customHeight="1" x14ac:dyDescent="0.25">
      <c r="A175" s="264" t="s">
        <v>162</v>
      </c>
      <c r="B175" s="145"/>
      <c r="C175" s="125"/>
      <c r="D175" s="125" t="s">
        <v>5</v>
      </c>
      <c r="E175" s="146"/>
      <c r="F175" s="198">
        <f>F176+F177</f>
        <v>32</v>
      </c>
      <c r="G175" s="199">
        <f>G176+G177</f>
        <v>9.3000000000000007</v>
      </c>
      <c r="H175" s="200">
        <v>0.82100000000000017</v>
      </c>
      <c r="I175" s="201">
        <v>1.7590000000000003</v>
      </c>
      <c r="J175" s="202">
        <f>G175+I175</f>
        <v>11.059000000000001</v>
      </c>
      <c r="K175" s="203">
        <v>2.5449999999999999</v>
      </c>
      <c r="L175" s="204">
        <v>7.05</v>
      </c>
      <c r="M175" s="86">
        <f>K175+L175</f>
        <v>9.5949999999999989</v>
      </c>
      <c r="N175" s="88"/>
      <c r="O175" s="89"/>
      <c r="P175" s="89"/>
      <c r="Q175" s="90"/>
      <c r="R175" s="91"/>
      <c r="S175" s="541" t="s">
        <v>163</v>
      </c>
      <c r="T175" s="541" t="s">
        <v>164</v>
      </c>
      <c r="U175" s="541"/>
      <c r="V175" s="92">
        <v>57.920597999999998</v>
      </c>
      <c r="W175" s="93">
        <v>102.77227000000001</v>
      </c>
      <c r="X175" s="541"/>
      <c r="AC175" s="238"/>
      <c r="AD175" s="239"/>
      <c r="AE175" s="240">
        <v>1</v>
      </c>
      <c r="AF175" s="241"/>
      <c r="AG175" s="238"/>
      <c r="AH175" s="239"/>
      <c r="AI175" s="242">
        <f>F175</f>
        <v>32</v>
      </c>
      <c r="AJ175" s="241"/>
      <c r="AK175" s="373" t="s">
        <v>351</v>
      </c>
    </row>
    <row r="176" spans="1:37" s="4" customFormat="1" ht="14.25" x14ac:dyDescent="0.2">
      <c r="A176" s="192" t="s">
        <v>13</v>
      </c>
      <c r="B176" s="78"/>
      <c r="C176" s="79"/>
      <c r="D176" s="79"/>
      <c r="E176" s="80"/>
      <c r="F176" s="207">
        <v>16</v>
      </c>
      <c r="G176" s="266">
        <v>3.3</v>
      </c>
      <c r="H176" s="102"/>
      <c r="I176" s="103"/>
      <c r="J176" s="104"/>
      <c r="K176" s="104"/>
      <c r="L176" s="105"/>
      <c r="M176" s="106"/>
      <c r="N176" s="107">
        <f>J175</f>
        <v>11.059000000000001</v>
      </c>
      <c r="O176" s="108">
        <f>N176/F176*100</f>
        <v>69.118750000000006</v>
      </c>
      <c r="P176" s="109">
        <f>IF(G175&gt;(F176*1.05),0,(F176*1.05)-G175)</f>
        <v>7.5</v>
      </c>
      <c r="Q176" s="109">
        <f>IF(N176&gt;(F176*1.05),0,(F176*1.05)-N176)</f>
        <v>5.7409999999999997</v>
      </c>
      <c r="R176" s="110">
        <f>IF(N176&gt;(1.05*F176),0,(F176*1.05)-N176)</f>
        <v>5.7409999999999997</v>
      </c>
      <c r="S176" s="542"/>
      <c r="T176" s="542"/>
      <c r="U176" s="542"/>
      <c r="V176" s="111"/>
      <c r="W176" s="112"/>
      <c r="X176" s="542"/>
      <c r="AC176" s="238"/>
      <c r="AD176" s="239"/>
      <c r="AE176" s="240"/>
      <c r="AF176" s="241"/>
      <c r="AG176" s="238"/>
      <c r="AH176" s="239"/>
      <c r="AI176" s="242"/>
      <c r="AJ176" s="241"/>
      <c r="AK176" s="373" t="s">
        <v>351</v>
      </c>
    </row>
    <row r="177" spans="1:37" s="4" customFormat="1" ht="14.25" x14ac:dyDescent="0.2">
      <c r="A177" s="192" t="s">
        <v>10</v>
      </c>
      <c r="B177" s="78"/>
      <c r="C177" s="79"/>
      <c r="D177" s="79"/>
      <c r="E177" s="80"/>
      <c r="F177" s="207">
        <v>16</v>
      </c>
      <c r="G177" s="266">
        <v>6</v>
      </c>
      <c r="H177" s="116"/>
      <c r="I177" s="117"/>
      <c r="J177" s="118"/>
      <c r="K177" s="119"/>
      <c r="L177" s="119"/>
      <c r="M177" s="119"/>
      <c r="N177" s="120"/>
      <c r="O177" s="121"/>
      <c r="P177" s="121"/>
      <c r="Q177" s="90"/>
      <c r="R177" s="91"/>
      <c r="S177" s="543"/>
      <c r="T177" s="543"/>
      <c r="U177" s="543"/>
      <c r="V177" s="122"/>
      <c r="W177" s="123"/>
      <c r="X177" s="543"/>
      <c r="AC177" s="238"/>
      <c r="AD177" s="239"/>
      <c r="AE177" s="240"/>
      <c r="AF177" s="241"/>
      <c r="AG177" s="238"/>
      <c r="AH177" s="239"/>
      <c r="AI177" s="242"/>
      <c r="AJ177" s="241"/>
      <c r="AK177" s="373" t="s">
        <v>351</v>
      </c>
    </row>
    <row r="178" spans="1:37" s="503" customFormat="1" x14ac:dyDescent="0.2">
      <c r="A178" s="161" t="s">
        <v>63</v>
      </c>
      <c r="B178" s="162" t="s">
        <v>42</v>
      </c>
      <c r="C178" s="162" t="s">
        <v>42</v>
      </c>
      <c r="D178" s="162" t="s">
        <v>42</v>
      </c>
      <c r="E178" s="162" t="s">
        <v>42</v>
      </c>
      <c r="F178" s="163"/>
      <c r="G178" s="163"/>
      <c r="H178" s="165" t="s">
        <v>165</v>
      </c>
      <c r="I178" s="166" t="s">
        <v>42</v>
      </c>
      <c r="J178" s="164"/>
      <c r="K178" s="164"/>
      <c r="L178" s="164"/>
      <c r="M178" s="164"/>
      <c r="N178" s="164"/>
      <c r="O178" s="167"/>
      <c r="P178" s="167"/>
      <c r="Q178" s="168"/>
      <c r="R178" s="168"/>
      <c r="S178" s="171"/>
      <c r="T178" s="170"/>
      <c r="U178" s="171"/>
      <c r="V178" s="172"/>
      <c r="W178" s="173"/>
      <c r="X178" s="76"/>
      <c r="Y178" s="62"/>
      <c r="Z178" s="62"/>
      <c r="AA178" s="62"/>
      <c r="AB178" s="62"/>
      <c r="AC178" s="50"/>
      <c r="AD178" s="51"/>
      <c r="AE178" s="52"/>
      <c r="AF178" s="53"/>
      <c r="AG178" s="50"/>
      <c r="AH178" s="51"/>
      <c r="AI178" s="54"/>
      <c r="AJ178" s="53"/>
      <c r="AK178" s="373" t="s">
        <v>351</v>
      </c>
    </row>
    <row r="179" spans="1:37" s="4" customFormat="1" ht="14.25" customHeight="1" x14ac:dyDescent="0.25">
      <c r="A179" s="263" t="s">
        <v>166</v>
      </c>
      <c r="B179" s="174"/>
      <c r="C179" s="175"/>
      <c r="D179" s="175"/>
      <c r="E179" s="176" t="s">
        <v>82</v>
      </c>
      <c r="F179" s="198">
        <f>F180</f>
        <v>4</v>
      </c>
      <c r="G179" s="199">
        <f>G180</f>
        <v>2.2000000000000002</v>
      </c>
      <c r="H179" s="200">
        <v>0.87400000000000011</v>
      </c>
      <c r="I179" s="201">
        <v>0.87400000000000011</v>
      </c>
      <c r="J179" s="202">
        <f>G179+I179</f>
        <v>3.0740000000000003</v>
      </c>
      <c r="K179" s="203">
        <v>4.383</v>
      </c>
      <c r="L179" s="204">
        <v>0.85699999999999998</v>
      </c>
      <c r="M179" s="86">
        <f>K179+L179</f>
        <v>5.24</v>
      </c>
      <c r="N179" s="88"/>
      <c r="O179" s="89"/>
      <c r="P179" s="89"/>
      <c r="Q179" s="90"/>
      <c r="R179" s="91"/>
      <c r="S179" s="547" t="s">
        <v>108</v>
      </c>
      <c r="T179" s="547" t="s">
        <v>167</v>
      </c>
      <c r="U179" s="547"/>
      <c r="V179" s="177">
        <v>57.909706999999997</v>
      </c>
      <c r="W179" s="178">
        <v>102.80819</v>
      </c>
      <c r="X179" s="549"/>
      <c r="AC179" s="238"/>
      <c r="AD179" s="239"/>
      <c r="AE179" s="240"/>
      <c r="AF179" s="241">
        <v>1</v>
      </c>
      <c r="AG179" s="238"/>
      <c r="AH179" s="239"/>
      <c r="AI179" s="242"/>
      <c r="AJ179" s="241">
        <f>F179</f>
        <v>4</v>
      </c>
      <c r="AK179" s="373" t="s">
        <v>351</v>
      </c>
    </row>
    <row r="180" spans="1:37" s="4" customFormat="1" x14ac:dyDescent="0.25">
      <c r="A180" s="263" t="s">
        <v>13</v>
      </c>
      <c r="B180" s="78"/>
      <c r="C180" s="79"/>
      <c r="D180" s="79"/>
      <c r="E180" s="80"/>
      <c r="F180" s="265">
        <v>4</v>
      </c>
      <c r="G180" s="442">
        <v>2.2000000000000002</v>
      </c>
      <c r="H180" s="102"/>
      <c r="I180" s="103"/>
      <c r="J180" s="104"/>
      <c r="K180" s="104"/>
      <c r="L180" s="105"/>
      <c r="M180" s="106"/>
      <c r="N180" s="107">
        <f>J179</f>
        <v>3.0740000000000003</v>
      </c>
      <c r="O180" s="108">
        <f>N180/F180*100</f>
        <v>76.850000000000009</v>
      </c>
      <c r="P180" s="109">
        <f>IF(G179&gt;(F180*1.05),0,(F180*1.05)-G179)</f>
        <v>2</v>
      </c>
      <c r="Q180" s="109">
        <f>IF(N180&gt;(F180*1.05),0,(F180*1.05)-N180)</f>
        <v>1.1259999999999999</v>
      </c>
      <c r="R180" s="110">
        <f>IF(N180&gt;(1.05*F180),0,(F180*1.05)-N180)</f>
        <v>1.1259999999999999</v>
      </c>
      <c r="S180" s="548"/>
      <c r="T180" s="548"/>
      <c r="U180" s="548"/>
      <c r="V180" s="180"/>
      <c r="W180" s="181"/>
      <c r="X180" s="550"/>
      <c r="AC180" s="238"/>
      <c r="AD180" s="239"/>
      <c r="AE180" s="240"/>
      <c r="AF180" s="241"/>
      <c r="AG180" s="238"/>
      <c r="AH180" s="239"/>
      <c r="AI180" s="242"/>
      <c r="AJ180" s="241"/>
      <c r="AK180" s="373" t="s">
        <v>351</v>
      </c>
    </row>
    <row r="181" spans="1:37" s="503" customFormat="1" x14ac:dyDescent="0.2">
      <c r="A181" s="161" t="s">
        <v>63</v>
      </c>
      <c r="B181" s="162" t="s">
        <v>42</v>
      </c>
      <c r="C181" s="162" t="s">
        <v>42</v>
      </c>
      <c r="D181" s="162" t="s">
        <v>42</v>
      </c>
      <c r="E181" s="162" t="s">
        <v>42</v>
      </c>
      <c r="F181" s="163"/>
      <c r="G181" s="163"/>
      <c r="H181" s="165" t="s">
        <v>165</v>
      </c>
      <c r="I181" s="166" t="s">
        <v>42</v>
      </c>
      <c r="J181" s="164"/>
      <c r="K181" s="164"/>
      <c r="L181" s="164"/>
      <c r="M181" s="164"/>
      <c r="N181" s="164"/>
      <c r="O181" s="167"/>
      <c r="P181" s="167"/>
      <c r="Q181" s="168"/>
      <c r="R181" s="168"/>
      <c r="S181" s="171"/>
      <c r="T181" s="170"/>
      <c r="U181" s="171"/>
      <c r="V181" s="172"/>
      <c r="W181" s="173"/>
      <c r="X181" s="76"/>
      <c r="Y181" s="62"/>
      <c r="Z181" s="62"/>
      <c r="AA181" s="62"/>
      <c r="AB181" s="62"/>
      <c r="AC181" s="50"/>
      <c r="AD181" s="51"/>
      <c r="AE181" s="52"/>
      <c r="AF181" s="53"/>
      <c r="AG181" s="50"/>
      <c r="AH181" s="51"/>
      <c r="AI181" s="54"/>
      <c r="AJ181" s="53"/>
      <c r="AK181" s="373" t="s">
        <v>351</v>
      </c>
    </row>
    <row r="182" spans="1:37" s="4" customFormat="1" ht="14.25" customHeight="1" x14ac:dyDescent="0.25">
      <c r="A182" s="192" t="s">
        <v>168</v>
      </c>
      <c r="B182" s="174"/>
      <c r="C182" s="175"/>
      <c r="D182" s="175"/>
      <c r="E182" s="176" t="s">
        <v>82</v>
      </c>
      <c r="F182" s="198">
        <f>F183</f>
        <v>2.5</v>
      </c>
      <c r="G182" s="199">
        <f>G183</f>
        <v>0.5</v>
      </c>
      <c r="H182" s="200">
        <v>0</v>
      </c>
      <c r="I182" s="201">
        <v>0</v>
      </c>
      <c r="J182" s="202">
        <f>G182+I182</f>
        <v>0.5</v>
      </c>
      <c r="K182" s="203">
        <v>0.66400000000000003</v>
      </c>
      <c r="L182" s="204">
        <v>0.7</v>
      </c>
      <c r="M182" s="86">
        <f>K182+L182</f>
        <v>1.3639999999999999</v>
      </c>
      <c r="N182" s="88"/>
      <c r="O182" s="89"/>
      <c r="P182" s="89"/>
      <c r="Q182" s="90"/>
      <c r="R182" s="91"/>
      <c r="S182" s="541" t="s">
        <v>119</v>
      </c>
      <c r="T182" s="547" t="s">
        <v>152</v>
      </c>
      <c r="U182" s="547" t="s">
        <v>169</v>
      </c>
      <c r="V182" s="177">
        <v>57.864457000000002</v>
      </c>
      <c r="W182" s="178">
        <v>102.895094</v>
      </c>
      <c r="X182" s="549"/>
      <c r="AC182" s="238"/>
      <c r="AD182" s="239"/>
      <c r="AE182" s="240"/>
      <c r="AF182" s="241">
        <v>1</v>
      </c>
      <c r="AG182" s="238"/>
      <c r="AH182" s="239"/>
      <c r="AI182" s="242"/>
      <c r="AJ182" s="241">
        <f>F182</f>
        <v>2.5</v>
      </c>
      <c r="AK182" s="373" t="s">
        <v>351</v>
      </c>
    </row>
    <row r="183" spans="1:37" s="4" customFormat="1" ht="14.25" x14ac:dyDescent="0.25">
      <c r="A183" s="192" t="s">
        <v>13</v>
      </c>
      <c r="B183" s="78"/>
      <c r="C183" s="79"/>
      <c r="D183" s="79"/>
      <c r="E183" s="80"/>
      <c r="F183" s="207">
        <v>2.5</v>
      </c>
      <c r="G183" s="437">
        <v>0.5</v>
      </c>
      <c r="H183" s="102"/>
      <c r="I183" s="103"/>
      <c r="J183" s="104"/>
      <c r="K183" s="104"/>
      <c r="L183" s="105"/>
      <c r="M183" s="106"/>
      <c r="N183" s="107">
        <f>J182</f>
        <v>0.5</v>
      </c>
      <c r="O183" s="108">
        <f>N183/F183*100</f>
        <v>20</v>
      </c>
      <c r="P183" s="109">
        <f>IF(G182&gt;(F183*1.05),0,(F183*1.05)-G182)</f>
        <v>2.125</v>
      </c>
      <c r="Q183" s="109">
        <f>IF(N183&gt;(F183*1.05),0,(F183*1.05)-N183)</f>
        <v>2.125</v>
      </c>
      <c r="R183" s="110">
        <f>IF(N183&gt;(1.05*F183),0,(F183*1.05)-N183)</f>
        <v>2.125</v>
      </c>
      <c r="S183" s="543"/>
      <c r="T183" s="548"/>
      <c r="U183" s="548"/>
      <c r="V183" s="180"/>
      <c r="W183" s="181"/>
      <c r="X183" s="550"/>
      <c r="AC183" s="238"/>
      <c r="AD183" s="239"/>
      <c r="AE183" s="240"/>
      <c r="AF183" s="241"/>
      <c r="AG183" s="238"/>
      <c r="AH183" s="239"/>
      <c r="AI183" s="242"/>
      <c r="AJ183" s="241"/>
      <c r="AK183" s="373" t="s">
        <v>351</v>
      </c>
    </row>
    <row r="184" spans="1:37" s="503" customFormat="1" x14ac:dyDescent="0.2">
      <c r="A184" s="161" t="s">
        <v>63</v>
      </c>
      <c r="B184" s="162" t="s">
        <v>42</v>
      </c>
      <c r="C184" s="162" t="s">
        <v>42</v>
      </c>
      <c r="D184" s="162" t="s">
        <v>42</v>
      </c>
      <c r="E184" s="162" t="s">
        <v>42</v>
      </c>
      <c r="F184" s="163"/>
      <c r="G184" s="163"/>
      <c r="H184" s="165" t="s">
        <v>165</v>
      </c>
      <c r="I184" s="166" t="s">
        <v>42</v>
      </c>
      <c r="J184" s="164"/>
      <c r="K184" s="164"/>
      <c r="L184" s="164"/>
      <c r="M184" s="164"/>
      <c r="N184" s="164"/>
      <c r="O184" s="167"/>
      <c r="P184" s="167"/>
      <c r="Q184" s="168"/>
      <c r="R184" s="168"/>
      <c r="S184" s="171"/>
      <c r="T184" s="170"/>
      <c r="U184" s="171"/>
      <c r="V184" s="172"/>
      <c r="W184" s="173"/>
      <c r="X184" s="76"/>
      <c r="Y184" s="62"/>
      <c r="Z184" s="62"/>
      <c r="AA184" s="62"/>
      <c r="AB184" s="62"/>
      <c r="AC184" s="50"/>
      <c r="AD184" s="51"/>
      <c r="AE184" s="52"/>
      <c r="AF184" s="53"/>
      <c r="AG184" s="50"/>
      <c r="AH184" s="51"/>
      <c r="AI184" s="54"/>
      <c r="AJ184" s="53"/>
      <c r="AK184" s="373" t="s">
        <v>351</v>
      </c>
    </row>
    <row r="185" spans="1:37" s="4" customFormat="1" ht="14.25" customHeight="1" x14ac:dyDescent="0.25">
      <c r="A185" s="263" t="s">
        <v>170</v>
      </c>
      <c r="B185" s="174"/>
      <c r="C185" s="175"/>
      <c r="D185" s="175"/>
      <c r="E185" s="176" t="s">
        <v>82</v>
      </c>
      <c r="F185" s="126">
        <f>F186+F187</f>
        <v>12.6</v>
      </c>
      <c r="G185" s="82">
        <f>G186+G187</f>
        <v>0.6</v>
      </c>
      <c r="H185" s="357">
        <v>6.4000000000000001E-2</v>
      </c>
      <c r="I185" s="358">
        <v>6.4000000000000001E-2</v>
      </c>
      <c r="J185" s="202">
        <f>G185+I185</f>
        <v>0.66399999999999992</v>
      </c>
      <c r="K185" s="203">
        <v>2.4929999999999999</v>
      </c>
      <c r="L185" s="204">
        <v>0</v>
      </c>
      <c r="M185" s="86">
        <f>K185+L185</f>
        <v>2.4929999999999999</v>
      </c>
      <c r="N185" s="88"/>
      <c r="O185" s="89"/>
      <c r="P185" s="89"/>
      <c r="Q185" s="90"/>
      <c r="R185" s="91"/>
      <c r="S185" s="541" t="s">
        <v>163</v>
      </c>
      <c r="T185" s="541" t="s">
        <v>171</v>
      </c>
      <c r="U185" s="541"/>
      <c r="V185" s="92" t="s">
        <v>172</v>
      </c>
      <c r="W185" s="93" t="s">
        <v>173</v>
      </c>
      <c r="X185" s="541"/>
      <c r="AC185" s="238"/>
      <c r="AD185" s="239"/>
      <c r="AE185" s="240"/>
      <c r="AF185" s="241">
        <v>1</v>
      </c>
      <c r="AG185" s="238"/>
      <c r="AH185" s="239"/>
      <c r="AI185" s="242"/>
      <c r="AJ185" s="241">
        <f>F185</f>
        <v>12.6</v>
      </c>
      <c r="AK185" s="373" t="s">
        <v>351</v>
      </c>
    </row>
    <row r="186" spans="1:37" s="4" customFormat="1" ht="14.25" x14ac:dyDescent="0.25">
      <c r="A186" s="263" t="s">
        <v>13</v>
      </c>
      <c r="B186" s="78"/>
      <c r="C186" s="79"/>
      <c r="D186" s="79"/>
      <c r="E186" s="80"/>
      <c r="F186" s="207">
        <v>6.3</v>
      </c>
      <c r="G186" s="442">
        <v>0.5</v>
      </c>
      <c r="H186" s="102"/>
      <c r="I186" s="103"/>
      <c r="J186" s="104"/>
      <c r="K186" s="104"/>
      <c r="L186" s="105"/>
      <c r="M186" s="106"/>
      <c r="N186" s="107">
        <f>J185</f>
        <v>0.66399999999999992</v>
      </c>
      <c r="O186" s="108">
        <f>N186/F186*100</f>
        <v>10.53968253968254</v>
      </c>
      <c r="P186" s="109">
        <f>IF(G185&gt;(F186*1.05),0,(F186*1.05)-G185)</f>
        <v>6.0150000000000006</v>
      </c>
      <c r="Q186" s="109">
        <f>IF(N186&gt;(F186*1.05),0,(F186*1.05)-N186)</f>
        <v>5.9510000000000005</v>
      </c>
      <c r="R186" s="110">
        <f>IF(N186&gt;(1.05*F186),0,(F186*1.05)-N186)</f>
        <v>5.9510000000000005</v>
      </c>
      <c r="S186" s="542"/>
      <c r="T186" s="542"/>
      <c r="U186" s="542"/>
      <c r="V186" s="111"/>
      <c r="W186" s="112"/>
      <c r="X186" s="542"/>
      <c r="AC186" s="238"/>
      <c r="AD186" s="239"/>
      <c r="AE186" s="240"/>
      <c r="AF186" s="241"/>
      <c r="AG186" s="238"/>
      <c r="AH186" s="239"/>
      <c r="AI186" s="242"/>
      <c r="AJ186" s="241"/>
      <c r="AK186" s="373" t="s">
        <v>351</v>
      </c>
    </row>
    <row r="187" spans="1:37" s="4" customFormat="1" ht="14.25" x14ac:dyDescent="0.25">
      <c r="A187" s="263" t="s">
        <v>10</v>
      </c>
      <c r="B187" s="78"/>
      <c r="C187" s="79"/>
      <c r="D187" s="79"/>
      <c r="E187" s="80"/>
      <c r="F187" s="207">
        <v>6.3</v>
      </c>
      <c r="G187" s="442">
        <v>0.1</v>
      </c>
      <c r="H187" s="116"/>
      <c r="I187" s="117"/>
      <c r="J187" s="118"/>
      <c r="K187" s="119"/>
      <c r="L187" s="119"/>
      <c r="M187" s="119"/>
      <c r="N187" s="120"/>
      <c r="O187" s="121"/>
      <c r="P187" s="121"/>
      <c r="Q187" s="90"/>
      <c r="R187" s="91"/>
      <c r="S187" s="543"/>
      <c r="T187" s="543"/>
      <c r="U187" s="543"/>
      <c r="V187" s="122"/>
      <c r="W187" s="123"/>
      <c r="X187" s="543"/>
      <c r="AC187" s="238"/>
      <c r="AD187" s="239"/>
      <c r="AE187" s="240"/>
      <c r="AF187" s="241"/>
      <c r="AG187" s="238"/>
      <c r="AH187" s="239"/>
      <c r="AI187" s="242"/>
      <c r="AJ187" s="241"/>
      <c r="AK187" s="373" t="s">
        <v>351</v>
      </c>
    </row>
    <row r="188" spans="1:37" s="503" customFormat="1" x14ac:dyDescent="0.2">
      <c r="A188" s="63" t="s">
        <v>174</v>
      </c>
      <c r="B188" s="65" t="s">
        <v>42</v>
      </c>
      <c r="C188" s="65" t="s">
        <v>42</v>
      </c>
      <c r="D188" s="65" t="s">
        <v>42</v>
      </c>
      <c r="E188" s="65" t="s">
        <v>42</v>
      </c>
      <c r="F188" s="65" t="s">
        <v>42</v>
      </c>
      <c r="G188" s="432"/>
      <c r="H188" s="67"/>
      <c r="I188" s="68" t="s">
        <v>42</v>
      </c>
      <c r="J188" s="66"/>
      <c r="K188" s="66"/>
      <c r="L188" s="66"/>
      <c r="M188" s="66"/>
      <c r="N188" s="66"/>
      <c r="O188" s="69"/>
      <c r="P188" s="69"/>
      <c r="Q188" s="70"/>
      <c r="R188" s="70"/>
      <c r="S188" s="73"/>
      <c r="T188" s="72"/>
      <c r="U188" s="73"/>
      <c r="V188" s="223"/>
      <c r="W188" s="75"/>
      <c r="X188" s="76"/>
      <c r="Y188" s="62"/>
      <c r="Z188" s="62"/>
      <c r="AA188" s="62"/>
      <c r="AB188" s="62"/>
      <c r="AC188" s="50"/>
      <c r="AD188" s="51"/>
      <c r="AE188" s="52"/>
      <c r="AF188" s="53"/>
      <c r="AG188" s="50"/>
      <c r="AH188" s="51"/>
      <c r="AI188" s="54"/>
      <c r="AJ188" s="53"/>
      <c r="AK188" s="373" t="s">
        <v>351</v>
      </c>
    </row>
    <row r="189" spans="1:37" s="4" customFormat="1" ht="14.25" customHeight="1" x14ac:dyDescent="0.25">
      <c r="A189" s="217" t="s">
        <v>175</v>
      </c>
      <c r="B189" s="78"/>
      <c r="C189" s="125" t="s">
        <v>176</v>
      </c>
      <c r="D189" s="79"/>
      <c r="E189" s="80"/>
      <c r="F189" s="248">
        <f>F190+F191+F192</f>
        <v>105</v>
      </c>
      <c r="G189" s="441">
        <f>G190+G191+G192</f>
        <v>21.799999999999997</v>
      </c>
      <c r="H189" s="202">
        <v>0.48</v>
      </c>
      <c r="I189" s="202">
        <v>1.4794000000000003</v>
      </c>
      <c r="J189" s="202">
        <f>G189+I189</f>
        <v>23.279399999999999</v>
      </c>
      <c r="K189" s="203"/>
      <c r="L189" s="204"/>
      <c r="M189" s="86">
        <f>K189+L189</f>
        <v>0</v>
      </c>
      <c r="N189" s="88"/>
      <c r="O189" s="89"/>
      <c r="P189" s="89"/>
      <c r="Q189" s="90"/>
      <c r="R189" s="91"/>
      <c r="S189" s="544" t="s">
        <v>14</v>
      </c>
      <c r="T189" s="541" t="s">
        <v>152</v>
      </c>
      <c r="U189" s="544" t="s">
        <v>155</v>
      </c>
      <c r="V189" s="92">
        <v>58.007831000000003</v>
      </c>
      <c r="W189" s="147">
        <v>102.65329800000001</v>
      </c>
      <c r="X189" s="541"/>
      <c r="AC189" s="238"/>
      <c r="AD189" s="239">
        <v>1</v>
      </c>
      <c r="AE189" s="240"/>
      <c r="AF189" s="241"/>
      <c r="AG189" s="238"/>
      <c r="AH189" s="239">
        <f>F189</f>
        <v>105</v>
      </c>
      <c r="AI189" s="242"/>
      <c r="AJ189" s="241"/>
      <c r="AK189" s="373" t="s">
        <v>351</v>
      </c>
    </row>
    <row r="190" spans="1:37" s="4" customFormat="1" ht="14.25" x14ac:dyDescent="0.2">
      <c r="A190" s="192" t="s">
        <v>13</v>
      </c>
      <c r="B190" s="78"/>
      <c r="C190" s="79"/>
      <c r="D190" s="79"/>
      <c r="E190" s="80"/>
      <c r="F190" s="207">
        <v>40</v>
      </c>
      <c r="G190" s="266">
        <v>12.7</v>
      </c>
      <c r="H190" s="104"/>
      <c r="I190" s="104"/>
      <c r="J190" s="104"/>
      <c r="K190" s="104"/>
      <c r="L190" s="105"/>
      <c r="M190" s="106"/>
      <c r="N190" s="149">
        <f>J189</f>
        <v>23.279399999999999</v>
      </c>
      <c r="O190" s="150">
        <f>N190/(F190+F191)*100</f>
        <v>29.099249999999998</v>
      </c>
      <c r="P190" s="151">
        <f>IF(G189&gt;((F190+F191)*1.05),0,((F190+F191)*1.05)-G189)</f>
        <v>62.2</v>
      </c>
      <c r="Q190" s="151">
        <f>IF(N190&gt;((F190+F191)*1.05),0,((F190+F191)*1.05)-N190)</f>
        <v>60.720600000000005</v>
      </c>
      <c r="R190" s="151">
        <f>IF(N190&gt;((F190+F191)*1.05),0,((F190+F191)*1.05)-N190)</f>
        <v>60.720600000000005</v>
      </c>
      <c r="S190" s="545"/>
      <c r="T190" s="542"/>
      <c r="U190" s="545"/>
      <c r="V190" s="111"/>
      <c r="W190" s="152"/>
      <c r="X190" s="542"/>
      <c r="AC190" s="238"/>
      <c r="AD190" s="239"/>
      <c r="AE190" s="240"/>
      <c r="AF190" s="241"/>
      <c r="AG190" s="238"/>
      <c r="AH190" s="239"/>
      <c r="AI190" s="242"/>
      <c r="AJ190" s="241"/>
      <c r="AK190" s="373" t="s">
        <v>351</v>
      </c>
    </row>
    <row r="191" spans="1:37" s="4" customFormat="1" ht="14.25" x14ac:dyDescent="0.2">
      <c r="A191" s="192" t="s">
        <v>10</v>
      </c>
      <c r="B191" s="78"/>
      <c r="C191" s="79"/>
      <c r="D191" s="79"/>
      <c r="E191" s="80"/>
      <c r="F191" s="207">
        <v>40</v>
      </c>
      <c r="G191" s="266">
        <v>9.1</v>
      </c>
      <c r="H191" s="156"/>
      <c r="I191" s="156"/>
      <c r="J191" s="156"/>
      <c r="K191" s="6"/>
      <c r="L191" s="6"/>
      <c r="M191" s="157"/>
      <c r="N191" s="149">
        <f>J189</f>
        <v>23.279399999999999</v>
      </c>
      <c r="O191" s="150">
        <f>N191/(F190+F192)*100</f>
        <v>35.814461538461536</v>
      </c>
      <c r="P191" s="151">
        <f>IF(G189&gt;((F190+F192)*1.05),0,((F190+F192)*1.05)-G189)</f>
        <v>46.45</v>
      </c>
      <c r="Q191" s="151">
        <f>IF(N191&gt;((F190+F192)*1.05),0,((F190+F192)*1.05)-N191)</f>
        <v>44.970600000000005</v>
      </c>
      <c r="R191" s="151">
        <f>IF(N191&gt;((F190+F192)*1.05),0,((F190+F192)*1.05)-N191)</f>
        <v>44.970600000000005</v>
      </c>
      <c r="S191" s="545"/>
      <c r="T191" s="542"/>
      <c r="U191" s="545"/>
      <c r="V191" s="111"/>
      <c r="W191" s="152"/>
      <c r="X191" s="542"/>
      <c r="AC191" s="238"/>
      <c r="AD191" s="239"/>
      <c r="AE191" s="240"/>
      <c r="AF191" s="241"/>
      <c r="AG191" s="238"/>
      <c r="AH191" s="239"/>
      <c r="AI191" s="242"/>
      <c r="AJ191" s="241"/>
      <c r="AK191" s="373" t="s">
        <v>351</v>
      </c>
    </row>
    <row r="192" spans="1:37" s="4" customFormat="1" ht="14.25" x14ac:dyDescent="0.2">
      <c r="A192" s="192" t="s">
        <v>60</v>
      </c>
      <c r="B192" s="78"/>
      <c r="C192" s="79"/>
      <c r="D192" s="79"/>
      <c r="E192" s="80"/>
      <c r="F192" s="207">
        <v>25</v>
      </c>
      <c r="G192" s="129">
        <v>0</v>
      </c>
      <c r="H192" s="118"/>
      <c r="I192" s="118"/>
      <c r="J192" s="118"/>
      <c r="K192" s="119"/>
      <c r="L192" s="119"/>
      <c r="M192" s="119"/>
      <c r="N192" s="120"/>
      <c r="O192" s="121"/>
      <c r="P192" s="121"/>
      <c r="Q192" s="90"/>
      <c r="R192" s="91"/>
      <c r="S192" s="508"/>
      <c r="T192" s="260"/>
      <c r="U192" s="261"/>
      <c r="V192" s="122"/>
      <c r="W192" s="158"/>
      <c r="X192" s="543"/>
      <c r="AC192" s="238"/>
      <c r="AD192" s="239"/>
      <c r="AE192" s="240"/>
      <c r="AF192" s="241"/>
      <c r="AG192" s="238"/>
      <c r="AH192" s="239"/>
      <c r="AI192" s="242"/>
      <c r="AJ192" s="241"/>
      <c r="AK192" s="373" t="s">
        <v>351</v>
      </c>
    </row>
    <row r="193" spans="1:37" s="503" customFormat="1" x14ac:dyDescent="0.2">
      <c r="A193" s="161" t="s">
        <v>63</v>
      </c>
      <c r="B193" s="162" t="s">
        <v>42</v>
      </c>
      <c r="C193" s="162" t="s">
        <v>42</v>
      </c>
      <c r="D193" s="162" t="s">
        <v>42</v>
      </c>
      <c r="E193" s="162" t="s">
        <v>42</v>
      </c>
      <c r="F193" s="163"/>
      <c r="G193" s="163"/>
      <c r="H193" s="165" t="s">
        <v>177</v>
      </c>
      <c r="I193" s="166" t="s">
        <v>42</v>
      </c>
      <c r="J193" s="164"/>
      <c r="K193" s="164"/>
      <c r="L193" s="164"/>
      <c r="M193" s="164"/>
      <c r="N193" s="164"/>
      <c r="O193" s="167"/>
      <c r="P193" s="167"/>
      <c r="Q193" s="168"/>
      <c r="R193" s="168"/>
      <c r="S193" s="171"/>
      <c r="T193" s="170"/>
      <c r="U193" s="171"/>
      <c r="V193" s="172"/>
      <c r="W193" s="173"/>
      <c r="X193" s="76"/>
      <c r="Y193" s="62"/>
      <c r="Z193" s="62"/>
      <c r="AA193" s="62"/>
      <c r="AB193" s="62"/>
      <c r="AC193" s="50"/>
      <c r="AD193" s="51"/>
      <c r="AE193" s="52"/>
      <c r="AF193" s="53"/>
      <c r="AG193" s="50"/>
      <c r="AH193" s="51"/>
      <c r="AI193" s="54"/>
      <c r="AJ193" s="53"/>
      <c r="AK193" s="373" t="s">
        <v>351</v>
      </c>
    </row>
    <row r="194" spans="1:37" s="4" customFormat="1" ht="14.25" customHeight="1" x14ac:dyDescent="0.25">
      <c r="A194" s="192" t="s">
        <v>178</v>
      </c>
      <c r="B194" s="174"/>
      <c r="C194" s="175"/>
      <c r="D194" s="175"/>
      <c r="E194" s="176" t="s">
        <v>82</v>
      </c>
      <c r="F194" s="198">
        <f>F195</f>
        <v>10</v>
      </c>
      <c r="G194" s="199">
        <f>G195</f>
        <v>0.8</v>
      </c>
      <c r="H194" s="200">
        <v>3.7000000000000005E-2</v>
      </c>
      <c r="I194" s="201">
        <v>3.7000000000000005E-2</v>
      </c>
      <c r="J194" s="202">
        <f>G194+I194</f>
        <v>0.83700000000000008</v>
      </c>
      <c r="K194" s="203"/>
      <c r="L194" s="204"/>
      <c r="M194" s="86">
        <f>K194+L194</f>
        <v>0</v>
      </c>
      <c r="N194" s="88"/>
      <c r="O194" s="89"/>
      <c r="P194" s="89"/>
      <c r="Q194" s="90"/>
      <c r="R194" s="91"/>
      <c r="S194" s="541" t="s">
        <v>119</v>
      </c>
      <c r="T194" s="547" t="s">
        <v>152</v>
      </c>
      <c r="U194" s="547" t="s">
        <v>179</v>
      </c>
      <c r="V194" s="177">
        <v>58.030755999999997</v>
      </c>
      <c r="W194" s="178">
        <v>102.70327399999999</v>
      </c>
      <c r="X194" s="549"/>
      <c r="AC194" s="238"/>
      <c r="AD194" s="239"/>
      <c r="AE194" s="240"/>
      <c r="AF194" s="241">
        <v>1</v>
      </c>
      <c r="AG194" s="238"/>
      <c r="AH194" s="239"/>
      <c r="AI194" s="242"/>
      <c r="AJ194" s="241">
        <f>F194</f>
        <v>10</v>
      </c>
      <c r="AK194" s="373" t="s">
        <v>351</v>
      </c>
    </row>
    <row r="195" spans="1:37" s="4" customFormat="1" ht="14.25" x14ac:dyDescent="0.2">
      <c r="A195" s="192" t="s">
        <v>13</v>
      </c>
      <c r="B195" s="78"/>
      <c r="C195" s="79"/>
      <c r="D195" s="79"/>
      <c r="E195" s="80"/>
      <c r="F195" s="207">
        <v>10</v>
      </c>
      <c r="G195" s="266">
        <v>0.8</v>
      </c>
      <c r="H195" s="102"/>
      <c r="I195" s="103"/>
      <c r="J195" s="104"/>
      <c r="K195" s="104"/>
      <c r="L195" s="105"/>
      <c r="M195" s="106"/>
      <c r="N195" s="107">
        <f>J194</f>
        <v>0.83700000000000008</v>
      </c>
      <c r="O195" s="108">
        <f>N195/F195*100</f>
        <v>8.370000000000001</v>
      </c>
      <c r="P195" s="109">
        <f>IF(G194&gt;(F195*1.05),0,(F195*1.05)-G194)</f>
        <v>9.6999999999999993</v>
      </c>
      <c r="Q195" s="109">
        <f>IF(N195&gt;(F195*1.05),0,(F195*1.05)-N195)</f>
        <v>9.6630000000000003</v>
      </c>
      <c r="R195" s="110">
        <f>IF(N195&gt;(1.05*F195),0,(F195*1.05)-N195)</f>
        <v>9.6630000000000003</v>
      </c>
      <c r="S195" s="543"/>
      <c r="T195" s="548"/>
      <c r="U195" s="548"/>
      <c r="V195" s="180"/>
      <c r="W195" s="181"/>
      <c r="X195" s="550"/>
      <c r="AC195" s="238"/>
      <c r="AD195" s="239"/>
      <c r="AE195" s="240"/>
      <c r="AF195" s="241"/>
      <c r="AG195" s="238"/>
      <c r="AH195" s="239"/>
      <c r="AI195" s="242"/>
      <c r="AJ195" s="241"/>
      <c r="AK195" s="373" t="s">
        <v>351</v>
      </c>
    </row>
    <row r="196" spans="1:37" s="503" customFormat="1" x14ac:dyDescent="0.2">
      <c r="A196" s="161" t="s">
        <v>63</v>
      </c>
      <c r="B196" s="162" t="s">
        <v>42</v>
      </c>
      <c r="C196" s="162" t="s">
        <v>42</v>
      </c>
      <c r="D196" s="162" t="s">
        <v>42</v>
      </c>
      <c r="E196" s="162" t="s">
        <v>42</v>
      </c>
      <c r="F196" s="163"/>
      <c r="G196" s="163"/>
      <c r="H196" s="165" t="s">
        <v>177</v>
      </c>
      <c r="I196" s="166" t="s">
        <v>42</v>
      </c>
      <c r="J196" s="164"/>
      <c r="K196" s="164"/>
      <c r="L196" s="164"/>
      <c r="M196" s="164"/>
      <c r="N196" s="164"/>
      <c r="O196" s="167"/>
      <c r="P196" s="167"/>
      <c r="Q196" s="168"/>
      <c r="R196" s="168"/>
      <c r="S196" s="171"/>
      <c r="T196" s="170"/>
      <c r="U196" s="171"/>
      <c r="V196" s="172"/>
      <c r="W196" s="173"/>
      <c r="X196" s="76"/>
      <c r="Y196" s="62"/>
      <c r="Z196" s="62"/>
      <c r="AA196" s="62"/>
      <c r="AB196" s="62"/>
      <c r="AC196" s="50"/>
      <c r="AD196" s="51"/>
      <c r="AE196" s="52"/>
      <c r="AF196" s="53"/>
      <c r="AG196" s="50"/>
      <c r="AH196" s="51"/>
      <c r="AI196" s="54"/>
      <c r="AJ196" s="53"/>
      <c r="AK196" s="373" t="s">
        <v>351</v>
      </c>
    </row>
    <row r="197" spans="1:37" s="4" customFormat="1" ht="14.25" customHeight="1" x14ac:dyDescent="0.25">
      <c r="A197" s="192" t="s">
        <v>180</v>
      </c>
      <c r="B197" s="174"/>
      <c r="C197" s="175"/>
      <c r="D197" s="175"/>
      <c r="E197" s="176" t="s">
        <v>4</v>
      </c>
      <c r="F197" s="198">
        <f>F198+F199</f>
        <v>5</v>
      </c>
      <c r="G197" s="199">
        <f>G198+G199</f>
        <v>0.5</v>
      </c>
      <c r="H197" s="200">
        <v>0</v>
      </c>
      <c r="I197" s="201">
        <v>0</v>
      </c>
      <c r="J197" s="202">
        <f>G197+I197</f>
        <v>0.5</v>
      </c>
      <c r="K197" s="203"/>
      <c r="L197" s="204"/>
      <c r="M197" s="86">
        <f>K197+L197</f>
        <v>0</v>
      </c>
      <c r="N197" s="88"/>
      <c r="O197" s="89"/>
      <c r="P197" s="89"/>
      <c r="Q197" s="90"/>
      <c r="R197" s="91"/>
      <c r="S197" s="544" t="s">
        <v>14</v>
      </c>
      <c r="T197" s="541" t="s">
        <v>152</v>
      </c>
      <c r="U197" s="541" t="s">
        <v>181</v>
      </c>
      <c r="V197" s="92">
        <v>57.978130999999998</v>
      </c>
      <c r="W197" s="93">
        <v>102.636871</v>
      </c>
      <c r="X197" s="541"/>
      <c r="AC197" s="238"/>
      <c r="AD197" s="239"/>
      <c r="AE197" s="240"/>
      <c r="AF197" s="241">
        <v>1</v>
      </c>
      <c r="AG197" s="238"/>
      <c r="AH197" s="239"/>
      <c r="AI197" s="242"/>
      <c r="AJ197" s="241">
        <f>F197</f>
        <v>5</v>
      </c>
      <c r="AK197" s="373" t="s">
        <v>351</v>
      </c>
    </row>
    <row r="198" spans="1:37" s="4" customFormat="1" ht="14.25" x14ac:dyDescent="0.2">
      <c r="A198" s="192" t="s">
        <v>13</v>
      </c>
      <c r="B198" s="78"/>
      <c r="C198" s="79"/>
      <c r="D198" s="79"/>
      <c r="E198" s="80"/>
      <c r="F198" s="207">
        <v>2.5</v>
      </c>
      <c r="G198" s="266">
        <v>0</v>
      </c>
      <c r="H198" s="102"/>
      <c r="I198" s="103"/>
      <c r="J198" s="104"/>
      <c r="K198" s="104"/>
      <c r="L198" s="105"/>
      <c r="M198" s="106"/>
      <c r="N198" s="107">
        <f>J197</f>
        <v>0.5</v>
      </c>
      <c r="O198" s="108">
        <f>N198/F198*100</f>
        <v>20</v>
      </c>
      <c r="P198" s="109">
        <f>IF(G197&gt;(F198*1.05),0,(F198*1.05)-G197)</f>
        <v>2.125</v>
      </c>
      <c r="Q198" s="109">
        <f>IF(N198&gt;(F198*1.05),0,(F198*1.05)-N198)</f>
        <v>2.125</v>
      </c>
      <c r="R198" s="110">
        <f>IF(N198&gt;(1.05*F198),0,(F198*1.05)-N198)</f>
        <v>2.125</v>
      </c>
      <c r="S198" s="545"/>
      <c r="T198" s="542"/>
      <c r="U198" s="542"/>
      <c r="V198" s="111"/>
      <c r="W198" s="112"/>
      <c r="X198" s="542"/>
      <c r="AC198" s="238"/>
      <c r="AD198" s="239"/>
      <c r="AE198" s="240"/>
      <c r="AF198" s="241"/>
      <c r="AG198" s="238"/>
      <c r="AH198" s="239"/>
      <c r="AI198" s="242"/>
      <c r="AJ198" s="241"/>
      <c r="AK198" s="373" t="s">
        <v>351</v>
      </c>
    </row>
    <row r="199" spans="1:37" s="4" customFormat="1" ht="14.25" x14ac:dyDescent="0.2">
      <c r="A199" s="192" t="s">
        <v>10</v>
      </c>
      <c r="B199" s="78"/>
      <c r="C199" s="79"/>
      <c r="D199" s="79"/>
      <c r="E199" s="80"/>
      <c r="F199" s="207">
        <v>2.5</v>
      </c>
      <c r="G199" s="129">
        <v>0.5</v>
      </c>
      <c r="H199" s="116"/>
      <c r="I199" s="117"/>
      <c r="J199" s="118"/>
      <c r="K199" s="119"/>
      <c r="L199" s="119"/>
      <c r="M199" s="119"/>
      <c r="N199" s="120"/>
      <c r="O199" s="121"/>
      <c r="P199" s="121"/>
      <c r="Q199" s="90"/>
      <c r="R199" s="91"/>
      <c r="S199" s="546"/>
      <c r="T199" s="543"/>
      <c r="U199" s="543"/>
      <c r="V199" s="122"/>
      <c r="W199" s="123"/>
      <c r="X199" s="543"/>
      <c r="AC199" s="238"/>
      <c r="AD199" s="239"/>
      <c r="AE199" s="240"/>
      <c r="AF199" s="241"/>
      <c r="AG199" s="238"/>
      <c r="AH199" s="239"/>
      <c r="AI199" s="242"/>
      <c r="AJ199" s="241"/>
      <c r="AK199" s="373" t="s">
        <v>351</v>
      </c>
    </row>
    <row r="200" spans="1:37" s="503" customFormat="1" x14ac:dyDescent="0.2">
      <c r="A200" s="161" t="s">
        <v>63</v>
      </c>
      <c r="B200" s="162" t="s">
        <v>42</v>
      </c>
      <c r="C200" s="162" t="s">
        <v>42</v>
      </c>
      <c r="D200" s="162" t="s">
        <v>42</v>
      </c>
      <c r="E200" s="162" t="s">
        <v>42</v>
      </c>
      <c r="F200" s="163"/>
      <c r="G200" s="163"/>
      <c r="H200" s="165" t="s">
        <v>177</v>
      </c>
      <c r="I200" s="166" t="s">
        <v>42</v>
      </c>
      <c r="J200" s="164"/>
      <c r="K200" s="164"/>
      <c r="L200" s="164"/>
      <c r="M200" s="164"/>
      <c r="N200" s="164"/>
      <c r="O200" s="167"/>
      <c r="P200" s="167"/>
      <c r="Q200" s="168"/>
      <c r="R200" s="168"/>
      <c r="S200" s="171"/>
      <c r="T200" s="170"/>
      <c r="U200" s="171"/>
      <c r="V200" s="172"/>
      <c r="W200" s="173"/>
      <c r="X200" s="76"/>
      <c r="Y200" s="62"/>
      <c r="Z200" s="62"/>
      <c r="AA200" s="62"/>
      <c r="AB200" s="62"/>
      <c r="AC200" s="50"/>
      <c r="AD200" s="51"/>
      <c r="AE200" s="52"/>
      <c r="AF200" s="53"/>
      <c r="AG200" s="50"/>
      <c r="AH200" s="51"/>
      <c r="AI200" s="54"/>
      <c r="AJ200" s="53"/>
      <c r="AK200" s="373" t="s">
        <v>351</v>
      </c>
    </row>
    <row r="201" spans="1:37" s="4" customFormat="1" ht="14.25" customHeight="1" x14ac:dyDescent="0.25">
      <c r="A201" s="192" t="s">
        <v>182</v>
      </c>
      <c r="B201" s="174"/>
      <c r="C201" s="175"/>
      <c r="D201" s="175"/>
      <c r="E201" s="176" t="s">
        <v>4</v>
      </c>
      <c r="F201" s="198">
        <f>F202+F203</f>
        <v>6.3</v>
      </c>
      <c r="G201" s="199">
        <f>G202+G203</f>
        <v>2.7</v>
      </c>
      <c r="H201" s="200">
        <v>4.9999999999999992E-3</v>
      </c>
      <c r="I201" s="201">
        <v>4.9999999999999992E-3</v>
      </c>
      <c r="J201" s="202">
        <f>G201+I201</f>
        <v>2.7050000000000001</v>
      </c>
      <c r="K201" s="203"/>
      <c r="L201" s="204"/>
      <c r="M201" s="86">
        <f>K201+L201</f>
        <v>0</v>
      </c>
      <c r="N201" s="88"/>
      <c r="O201" s="89"/>
      <c r="P201" s="89"/>
      <c r="Q201" s="90"/>
      <c r="R201" s="91"/>
      <c r="S201" s="544" t="s">
        <v>14</v>
      </c>
      <c r="T201" s="541" t="s">
        <v>152</v>
      </c>
      <c r="U201" s="541" t="s">
        <v>183</v>
      </c>
      <c r="V201" s="92">
        <v>57.983851999999999</v>
      </c>
      <c r="W201" s="93">
        <v>102.65490800000001</v>
      </c>
      <c r="X201" s="541"/>
      <c r="AC201" s="238"/>
      <c r="AD201" s="239"/>
      <c r="AE201" s="240"/>
      <c r="AF201" s="241">
        <v>1</v>
      </c>
      <c r="AG201" s="238"/>
      <c r="AH201" s="239"/>
      <c r="AI201" s="242"/>
      <c r="AJ201" s="241">
        <f>F201</f>
        <v>6.3</v>
      </c>
      <c r="AK201" s="373" t="s">
        <v>351</v>
      </c>
    </row>
    <row r="202" spans="1:37" s="4" customFormat="1" ht="14.25" x14ac:dyDescent="0.2">
      <c r="A202" s="192" t="s">
        <v>13</v>
      </c>
      <c r="B202" s="78"/>
      <c r="C202" s="79"/>
      <c r="D202" s="79"/>
      <c r="E202" s="80"/>
      <c r="F202" s="207">
        <v>3.15</v>
      </c>
      <c r="G202" s="266">
        <v>1.7</v>
      </c>
      <c r="H202" s="102"/>
      <c r="I202" s="103"/>
      <c r="J202" s="104"/>
      <c r="K202" s="104"/>
      <c r="L202" s="105"/>
      <c r="M202" s="106"/>
      <c r="N202" s="107">
        <f>J201</f>
        <v>2.7050000000000001</v>
      </c>
      <c r="O202" s="108">
        <f>N202/F202*100</f>
        <v>85.873015873015873</v>
      </c>
      <c r="P202" s="109">
        <f>IF(G201&gt;(F202*1.05),0,(F202*1.05)-G201)</f>
        <v>0.60749999999999993</v>
      </c>
      <c r="Q202" s="109">
        <f>IF(N202&gt;(F202*1.05),0,(F202*1.05)-N202)</f>
        <v>0.60250000000000004</v>
      </c>
      <c r="R202" s="110">
        <f>IF(N202&gt;(1.05*F202),0,(F202*1.05)-N202)</f>
        <v>0.60250000000000004</v>
      </c>
      <c r="S202" s="545"/>
      <c r="T202" s="542"/>
      <c r="U202" s="542"/>
      <c r="V202" s="111"/>
      <c r="W202" s="112"/>
      <c r="X202" s="542"/>
      <c r="AC202" s="238"/>
      <c r="AD202" s="239"/>
      <c r="AE202" s="240"/>
      <c r="AF202" s="241"/>
      <c r="AG202" s="238"/>
      <c r="AH202" s="239"/>
      <c r="AI202" s="242"/>
      <c r="AJ202" s="241"/>
      <c r="AK202" s="373" t="s">
        <v>351</v>
      </c>
    </row>
    <row r="203" spans="1:37" s="4" customFormat="1" ht="14.25" x14ac:dyDescent="0.2">
      <c r="A203" s="192" t="s">
        <v>10</v>
      </c>
      <c r="B203" s="78"/>
      <c r="C203" s="79"/>
      <c r="D203" s="79"/>
      <c r="E203" s="80"/>
      <c r="F203" s="207">
        <v>3.15</v>
      </c>
      <c r="G203" s="266">
        <v>1</v>
      </c>
      <c r="H203" s="116"/>
      <c r="I203" s="117"/>
      <c r="J203" s="118"/>
      <c r="K203" s="119"/>
      <c r="L203" s="119"/>
      <c r="M203" s="119"/>
      <c r="N203" s="120"/>
      <c r="O203" s="121"/>
      <c r="P203" s="121"/>
      <c r="Q203" s="90"/>
      <c r="R203" s="91"/>
      <c r="S203" s="546"/>
      <c r="T203" s="543"/>
      <c r="U203" s="543"/>
      <c r="V203" s="122"/>
      <c r="W203" s="123"/>
      <c r="X203" s="543"/>
      <c r="AC203" s="238"/>
      <c r="AD203" s="239"/>
      <c r="AE203" s="240"/>
      <c r="AF203" s="241"/>
      <c r="AG203" s="238"/>
      <c r="AH203" s="239"/>
      <c r="AI203" s="242"/>
      <c r="AJ203" s="241"/>
      <c r="AK203" s="373" t="s">
        <v>351</v>
      </c>
    </row>
    <row r="204" spans="1:37" s="503" customFormat="1" x14ac:dyDescent="0.2">
      <c r="A204" s="161" t="s">
        <v>63</v>
      </c>
      <c r="B204" s="162" t="s">
        <v>42</v>
      </c>
      <c r="C204" s="162" t="s">
        <v>42</v>
      </c>
      <c r="D204" s="162" t="s">
        <v>42</v>
      </c>
      <c r="E204" s="162" t="s">
        <v>42</v>
      </c>
      <c r="F204" s="163"/>
      <c r="G204" s="163"/>
      <c r="H204" s="165" t="s">
        <v>177</v>
      </c>
      <c r="I204" s="166" t="s">
        <v>42</v>
      </c>
      <c r="J204" s="164"/>
      <c r="K204" s="164"/>
      <c r="L204" s="164"/>
      <c r="M204" s="164"/>
      <c r="N204" s="164"/>
      <c r="O204" s="167"/>
      <c r="P204" s="167"/>
      <c r="Q204" s="168"/>
      <c r="R204" s="168"/>
      <c r="S204" s="171"/>
      <c r="T204" s="170"/>
      <c r="U204" s="171"/>
      <c r="V204" s="172"/>
      <c r="W204" s="173"/>
      <c r="X204" s="76"/>
      <c r="Y204" s="62"/>
      <c r="Z204" s="62"/>
      <c r="AA204" s="62"/>
      <c r="AB204" s="62"/>
      <c r="AC204" s="50"/>
      <c r="AD204" s="51"/>
      <c r="AE204" s="52"/>
      <c r="AF204" s="53"/>
      <c r="AG204" s="50"/>
      <c r="AH204" s="51"/>
      <c r="AI204" s="54"/>
      <c r="AJ204" s="53"/>
      <c r="AK204" s="373" t="s">
        <v>351</v>
      </c>
    </row>
    <row r="205" spans="1:37" s="4" customFormat="1" ht="14.25" customHeight="1" x14ac:dyDescent="0.25">
      <c r="A205" s="192" t="s">
        <v>184</v>
      </c>
      <c r="B205" s="174"/>
      <c r="C205" s="175"/>
      <c r="D205" s="175"/>
      <c r="E205" s="176" t="s">
        <v>4</v>
      </c>
      <c r="F205" s="198">
        <f>F206</f>
        <v>3.15</v>
      </c>
      <c r="G205" s="199">
        <f>G206</f>
        <v>0.6</v>
      </c>
      <c r="H205" s="200">
        <v>4.9999999999999975E-3</v>
      </c>
      <c r="I205" s="201">
        <v>4.9999999999999975E-3</v>
      </c>
      <c r="J205" s="202">
        <f>G205+I205</f>
        <v>0.60499999999999998</v>
      </c>
      <c r="K205" s="203"/>
      <c r="L205" s="204"/>
      <c r="M205" s="86">
        <f>K205+L205</f>
        <v>0</v>
      </c>
      <c r="N205" s="88"/>
      <c r="O205" s="89"/>
      <c r="P205" s="89"/>
      <c r="Q205" s="90"/>
      <c r="R205" s="91"/>
      <c r="S205" s="541" t="s">
        <v>119</v>
      </c>
      <c r="T205" s="547" t="s">
        <v>152</v>
      </c>
      <c r="U205" s="547" t="s">
        <v>185</v>
      </c>
      <c r="V205" s="177">
        <v>58.000644999999999</v>
      </c>
      <c r="W205" s="178">
        <v>102.669724</v>
      </c>
      <c r="X205" s="549"/>
      <c r="AC205" s="238"/>
      <c r="AD205" s="239"/>
      <c r="AE205" s="240"/>
      <c r="AF205" s="241">
        <v>1</v>
      </c>
      <c r="AG205" s="238"/>
      <c r="AH205" s="239"/>
      <c r="AI205" s="242"/>
      <c r="AJ205" s="241">
        <f>F205</f>
        <v>3.15</v>
      </c>
      <c r="AK205" s="373" t="s">
        <v>351</v>
      </c>
    </row>
    <row r="206" spans="1:37" s="4" customFormat="1" ht="14.25" x14ac:dyDescent="0.2">
      <c r="A206" s="192" t="s">
        <v>13</v>
      </c>
      <c r="B206" s="78"/>
      <c r="C206" s="79"/>
      <c r="D206" s="79"/>
      <c r="E206" s="80"/>
      <c r="F206" s="207">
        <v>3.15</v>
      </c>
      <c r="G206" s="266">
        <v>0.6</v>
      </c>
      <c r="H206" s="102"/>
      <c r="I206" s="103"/>
      <c r="J206" s="104"/>
      <c r="K206" s="104"/>
      <c r="L206" s="105"/>
      <c r="M206" s="106"/>
      <c r="N206" s="107">
        <f>J205</f>
        <v>0.60499999999999998</v>
      </c>
      <c r="O206" s="108">
        <f>N206/F206*100</f>
        <v>19.206349206349209</v>
      </c>
      <c r="P206" s="109">
        <f>IF(G205&gt;(F206*1.05),0,(F206*1.05)-G205)</f>
        <v>2.7075</v>
      </c>
      <c r="Q206" s="109">
        <f>IF(N206&gt;(F206*1.05),0,(F206*1.05)-N206)</f>
        <v>2.7025000000000001</v>
      </c>
      <c r="R206" s="110">
        <f>IF(N206&gt;(1.05*F206),0,(F206*1.05)-N206)</f>
        <v>2.7025000000000001</v>
      </c>
      <c r="S206" s="543"/>
      <c r="T206" s="548"/>
      <c r="U206" s="548"/>
      <c r="V206" s="180"/>
      <c r="W206" s="181"/>
      <c r="X206" s="550"/>
      <c r="AC206" s="238"/>
      <c r="AD206" s="239"/>
      <c r="AE206" s="240"/>
      <c r="AF206" s="241"/>
      <c r="AG206" s="238"/>
      <c r="AH206" s="239"/>
      <c r="AI206" s="242"/>
      <c r="AJ206" s="241"/>
      <c r="AK206" s="373" t="s">
        <v>351</v>
      </c>
    </row>
    <row r="207" spans="1:37" s="503" customFormat="1" x14ac:dyDescent="0.2">
      <c r="A207" s="161" t="s">
        <v>63</v>
      </c>
      <c r="B207" s="162" t="s">
        <v>42</v>
      </c>
      <c r="C207" s="162" t="s">
        <v>42</v>
      </c>
      <c r="D207" s="162" t="s">
        <v>42</v>
      </c>
      <c r="E207" s="162" t="s">
        <v>42</v>
      </c>
      <c r="F207" s="163"/>
      <c r="G207" s="163"/>
      <c r="H207" s="165" t="s">
        <v>177</v>
      </c>
      <c r="I207" s="166" t="s">
        <v>42</v>
      </c>
      <c r="J207" s="164"/>
      <c r="K207" s="164"/>
      <c r="L207" s="164"/>
      <c r="M207" s="164"/>
      <c r="N207" s="164"/>
      <c r="O207" s="167"/>
      <c r="P207" s="167"/>
      <c r="Q207" s="168"/>
      <c r="R207" s="168"/>
      <c r="S207" s="171"/>
      <c r="T207" s="170"/>
      <c r="U207" s="171"/>
      <c r="V207" s="172"/>
      <c r="W207" s="173"/>
      <c r="X207" s="76"/>
      <c r="Y207" s="62"/>
      <c r="Z207" s="62"/>
      <c r="AA207" s="62"/>
      <c r="AB207" s="62"/>
      <c r="AC207" s="50"/>
      <c r="AD207" s="51"/>
      <c r="AE207" s="52"/>
      <c r="AF207" s="53"/>
      <c r="AG207" s="50"/>
      <c r="AH207" s="51"/>
      <c r="AI207" s="54"/>
      <c r="AJ207" s="53"/>
      <c r="AK207" s="373" t="s">
        <v>351</v>
      </c>
    </row>
    <row r="208" spans="1:37" s="4" customFormat="1" ht="14.25" customHeight="1" x14ac:dyDescent="0.25">
      <c r="A208" s="192" t="s">
        <v>186</v>
      </c>
      <c r="B208" s="174"/>
      <c r="C208" s="175"/>
      <c r="D208" s="175"/>
      <c r="E208" s="176" t="s">
        <v>82</v>
      </c>
      <c r="F208" s="198">
        <f>F209+F210</f>
        <v>8</v>
      </c>
      <c r="G208" s="221">
        <f>G209+G210</f>
        <v>0.2</v>
      </c>
      <c r="H208" s="200">
        <v>0</v>
      </c>
      <c r="I208" s="201">
        <v>0</v>
      </c>
      <c r="J208" s="202">
        <f>G208+I208</f>
        <v>0.2</v>
      </c>
      <c r="K208" s="203"/>
      <c r="L208" s="204"/>
      <c r="M208" s="86">
        <f>K208+L208</f>
        <v>0</v>
      </c>
      <c r="N208" s="88"/>
      <c r="O208" s="89"/>
      <c r="P208" s="89"/>
      <c r="Q208" s="90"/>
      <c r="R208" s="91"/>
      <c r="S208" s="544" t="s">
        <v>14</v>
      </c>
      <c r="T208" s="541" t="s">
        <v>152</v>
      </c>
      <c r="U208" s="541" t="s">
        <v>181</v>
      </c>
      <c r="V208" s="92">
        <v>57.950574000000003</v>
      </c>
      <c r="W208" s="93">
        <v>102.606306</v>
      </c>
      <c r="X208" s="541"/>
      <c r="AC208" s="238"/>
      <c r="AD208" s="239"/>
      <c r="AE208" s="240"/>
      <c r="AF208" s="241">
        <v>1</v>
      </c>
      <c r="AG208" s="238"/>
      <c r="AH208" s="239"/>
      <c r="AI208" s="242"/>
      <c r="AJ208" s="241">
        <f>F208</f>
        <v>8</v>
      </c>
      <c r="AK208" s="373" t="s">
        <v>351</v>
      </c>
    </row>
    <row r="209" spans="1:37" s="4" customFormat="1" ht="14.25" x14ac:dyDescent="0.25">
      <c r="A209" s="192" t="s">
        <v>13</v>
      </c>
      <c r="B209" s="78"/>
      <c r="C209" s="79"/>
      <c r="D209" s="79"/>
      <c r="E209" s="80"/>
      <c r="F209" s="207">
        <v>4</v>
      </c>
      <c r="G209" s="443">
        <v>0</v>
      </c>
      <c r="H209" s="102"/>
      <c r="I209" s="103"/>
      <c r="J209" s="104"/>
      <c r="K209" s="104"/>
      <c r="L209" s="105"/>
      <c r="M209" s="106"/>
      <c r="N209" s="107">
        <f>J208</f>
        <v>0.2</v>
      </c>
      <c r="O209" s="108">
        <f>N209/F209*100</f>
        <v>5</v>
      </c>
      <c r="P209" s="109">
        <f>IF(G208&gt;(F209*1.05),0,(F209*1.05)-G208)</f>
        <v>4</v>
      </c>
      <c r="Q209" s="109">
        <f>IF(N209&gt;(F209*1.05),0,(F209*1.05)-N209)</f>
        <v>4</v>
      </c>
      <c r="R209" s="110">
        <f>IF(N209&gt;(1.05*F209),0,(F209*1.05)-N209)</f>
        <v>4</v>
      </c>
      <c r="S209" s="545"/>
      <c r="T209" s="542"/>
      <c r="U209" s="542"/>
      <c r="V209" s="111"/>
      <c r="W209" s="112"/>
      <c r="X209" s="542"/>
      <c r="AC209" s="238"/>
      <c r="AD209" s="239"/>
      <c r="AE209" s="240"/>
      <c r="AF209" s="241"/>
      <c r="AG209" s="238"/>
      <c r="AH209" s="239"/>
      <c r="AI209" s="242"/>
      <c r="AJ209" s="241"/>
      <c r="AK209" s="373" t="s">
        <v>351</v>
      </c>
    </row>
    <row r="210" spans="1:37" s="4" customFormat="1" ht="14.25" x14ac:dyDescent="0.25">
      <c r="A210" s="192" t="s">
        <v>10</v>
      </c>
      <c r="B210" s="78"/>
      <c r="C210" s="79"/>
      <c r="D210" s="79"/>
      <c r="E210" s="80"/>
      <c r="F210" s="207">
        <v>4</v>
      </c>
      <c r="G210" s="437">
        <v>0.2</v>
      </c>
      <c r="H210" s="116"/>
      <c r="I210" s="117"/>
      <c r="J210" s="118"/>
      <c r="K210" s="119"/>
      <c r="L210" s="119"/>
      <c r="M210" s="119"/>
      <c r="N210" s="120"/>
      <c r="O210" s="121"/>
      <c r="P210" s="121"/>
      <c r="Q210" s="90"/>
      <c r="R210" s="91"/>
      <c r="S210" s="546"/>
      <c r="T210" s="543"/>
      <c r="U210" s="543"/>
      <c r="V210" s="122"/>
      <c r="W210" s="123"/>
      <c r="X210" s="543"/>
      <c r="AC210" s="238"/>
      <c r="AD210" s="239"/>
      <c r="AE210" s="240"/>
      <c r="AF210" s="241"/>
      <c r="AG210" s="238"/>
      <c r="AH210" s="239"/>
      <c r="AI210" s="242"/>
      <c r="AJ210" s="241"/>
      <c r="AK210" s="373" t="s">
        <v>351</v>
      </c>
    </row>
    <row r="211" spans="1:37" s="503" customFormat="1" x14ac:dyDescent="0.2">
      <c r="A211" s="161" t="s">
        <v>63</v>
      </c>
      <c r="B211" s="162" t="s">
        <v>42</v>
      </c>
      <c r="C211" s="162" t="s">
        <v>42</v>
      </c>
      <c r="D211" s="162" t="s">
        <v>42</v>
      </c>
      <c r="E211" s="162" t="s">
        <v>42</v>
      </c>
      <c r="F211" s="163"/>
      <c r="G211" s="163"/>
      <c r="H211" s="165" t="s">
        <v>177</v>
      </c>
      <c r="I211" s="166" t="s">
        <v>42</v>
      </c>
      <c r="J211" s="164"/>
      <c r="K211" s="164"/>
      <c r="L211" s="164"/>
      <c r="M211" s="164"/>
      <c r="N211" s="164"/>
      <c r="O211" s="167"/>
      <c r="P211" s="167"/>
      <c r="Q211" s="168"/>
      <c r="R211" s="168"/>
      <c r="S211" s="171"/>
      <c r="T211" s="170"/>
      <c r="U211" s="171"/>
      <c r="V211" s="172"/>
      <c r="W211" s="173"/>
      <c r="X211" s="76"/>
      <c r="Y211" s="62"/>
      <c r="Z211" s="62"/>
      <c r="AA211" s="62"/>
      <c r="AB211" s="62"/>
      <c r="AC211" s="50"/>
      <c r="AD211" s="51"/>
      <c r="AE211" s="52"/>
      <c r="AF211" s="53"/>
      <c r="AG211" s="50"/>
      <c r="AH211" s="51"/>
      <c r="AI211" s="54"/>
      <c r="AJ211" s="53"/>
      <c r="AK211" s="373" t="s">
        <v>351</v>
      </c>
    </row>
    <row r="212" spans="1:37" s="4" customFormat="1" ht="14.25" customHeight="1" x14ac:dyDescent="0.25">
      <c r="A212" s="192" t="s">
        <v>187</v>
      </c>
      <c r="B212" s="174"/>
      <c r="C212" s="175"/>
      <c r="D212" s="175"/>
      <c r="E212" s="176" t="s">
        <v>4</v>
      </c>
      <c r="F212" s="198">
        <f>F213+F214</f>
        <v>11.2</v>
      </c>
      <c r="G212" s="199">
        <f>G213+G214</f>
        <v>2</v>
      </c>
      <c r="H212" s="200">
        <v>0.185</v>
      </c>
      <c r="I212" s="201">
        <v>0.185</v>
      </c>
      <c r="J212" s="202">
        <f>G212+I212</f>
        <v>2.1850000000000001</v>
      </c>
      <c r="K212" s="203"/>
      <c r="L212" s="204"/>
      <c r="M212" s="86">
        <f>K212+L212</f>
        <v>0</v>
      </c>
      <c r="N212" s="88"/>
      <c r="O212" s="89"/>
      <c r="P212" s="89"/>
      <c r="Q212" s="90"/>
      <c r="R212" s="91"/>
      <c r="S212" s="544" t="s">
        <v>14</v>
      </c>
      <c r="T212" s="541" t="s">
        <v>152</v>
      </c>
      <c r="U212" s="541" t="s">
        <v>188</v>
      </c>
      <c r="V212" s="92" t="s">
        <v>189</v>
      </c>
      <c r="W212" s="93" t="s">
        <v>190</v>
      </c>
      <c r="X212" s="541"/>
      <c r="AC212" s="238"/>
      <c r="AD212" s="239"/>
      <c r="AE212" s="240"/>
      <c r="AF212" s="241">
        <v>1</v>
      </c>
      <c r="AG212" s="238"/>
      <c r="AH212" s="239"/>
      <c r="AI212" s="242"/>
      <c r="AJ212" s="241">
        <f>F212</f>
        <v>11.2</v>
      </c>
      <c r="AK212" s="373" t="s">
        <v>351</v>
      </c>
    </row>
    <row r="213" spans="1:37" s="4" customFormat="1" ht="14.25" x14ac:dyDescent="0.2">
      <c r="A213" s="192" t="s">
        <v>13</v>
      </c>
      <c r="B213" s="78"/>
      <c r="C213" s="79"/>
      <c r="D213" s="79"/>
      <c r="E213" s="80"/>
      <c r="F213" s="207">
        <v>5.6</v>
      </c>
      <c r="G213" s="129">
        <v>0</v>
      </c>
      <c r="H213" s="102"/>
      <c r="I213" s="103"/>
      <c r="J213" s="104"/>
      <c r="K213" s="104"/>
      <c r="L213" s="105"/>
      <c r="M213" s="106"/>
      <c r="N213" s="107">
        <f>J212</f>
        <v>2.1850000000000001</v>
      </c>
      <c r="O213" s="108">
        <f>N213/F213*100</f>
        <v>39.017857142857146</v>
      </c>
      <c r="P213" s="109">
        <f>IF(G212&gt;(F213*1.05),0,(F213*1.05)-G212)</f>
        <v>3.88</v>
      </c>
      <c r="Q213" s="109">
        <f>IF(N213&gt;(F213*1.05),0,(F213*1.05)-N213)</f>
        <v>3.6949999999999998</v>
      </c>
      <c r="R213" s="110">
        <f>IF(N213&gt;(1.05*F213),0,(F213*1.05)-N213)</f>
        <v>3.6949999999999998</v>
      </c>
      <c r="S213" s="545"/>
      <c r="T213" s="542"/>
      <c r="U213" s="542"/>
      <c r="V213" s="111"/>
      <c r="W213" s="112"/>
      <c r="X213" s="542"/>
      <c r="AC213" s="238"/>
      <c r="AD213" s="239"/>
      <c r="AE213" s="240"/>
      <c r="AF213" s="241"/>
      <c r="AG213" s="238"/>
      <c r="AH213" s="239"/>
      <c r="AI213" s="242"/>
      <c r="AJ213" s="241"/>
      <c r="AK213" s="373" t="s">
        <v>351</v>
      </c>
    </row>
    <row r="214" spans="1:37" s="4" customFormat="1" ht="14.25" x14ac:dyDescent="0.2">
      <c r="A214" s="192" t="s">
        <v>10</v>
      </c>
      <c r="B214" s="78"/>
      <c r="C214" s="79"/>
      <c r="D214" s="79"/>
      <c r="E214" s="80"/>
      <c r="F214" s="207">
        <v>5.6</v>
      </c>
      <c r="G214" s="266">
        <v>2</v>
      </c>
      <c r="H214" s="116"/>
      <c r="I214" s="117"/>
      <c r="J214" s="118"/>
      <c r="K214" s="119"/>
      <c r="L214" s="119"/>
      <c r="M214" s="119"/>
      <c r="N214" s="120"/>
      <c r="O214" s="121"/>
      <c r="P214" s="121"/>
      <c r="Q214" s="90"/>
      <c r="R214" s="91"/>
      <c r="S214" s="546"/>
      <c r="T214" s="543"/>
      <c r="U214" s="543"/>
      <c r="V214" s="122"/>
      <c r="W214" s="123"/>
      <c r="X214" s="543"/>
      <c r="AC214" s="238"/>
      <c r="AD214" s="239"/>
      <c r="AE214" s="240"/>
      <c r="AF214" s="241"/>
      <c r="AG214" s="238"/>
      <c r="AH214" s="239"/>
      <c r="AI214" s="242"/>
      <c r="AJ214" s="241"/>
      <c r="AK214" s="373" t="s">
        <v>351</v>
      </c>
    </row>
    <row r="215" spans="1:37" s="503" customFormat="1" x14ac:dyDescent="0.2">
      <c r="A215" s="161" t="s">
        <v>63</v>
      </c>
      <c r="B215" s="162" t="s">
        <v>42</v>
      </c>
      <c r="C215" s="162" t="s">
        <v>42</v>
      </c>
      <c r="D215" s="162" t="s">
        <v>42</v>
      </c>
      <c r="E215" s="162" t="s">
        <v>42</v>
      </c>
      <c r="F215" s="163"/>
      <c r="G215" s="163"/>
      <c r="H215" s="165" t="s">
        <v>177</v>
      </c>
      <c r="I215" s="166" t="s">
        <v>42</v>
      </c>
      <c r="J215" s="164"/>
      <c r="K215" s="164"/>
      <c r="L215" s="164"/>
      <c r="M215" s="164"/>
      <c r="N215" s="164"/>
      <c r="O215" s="167"/>
      <c r="P215" s="167"/>
      <c r="Q215" s="168"/>
      <c r="R215" s="168"/>
      <c r="S215" s="171"/>
      <c r="T215" s="170"/>
      <c r="U215" s="171"/>
      <c r="V215" s="172"/>
      <c r="W215" s="173"/>
      <c r="X215" s="76"/>
      <c r="Y215" s="62"/>
      <c r="Z215" s="62"/>
      <c r="AA215" s="62"/>
      <c r="AB215" s="62"/>
      <c r="AC215" s="50"/>
      <c r="AD215" s="51"/>
      <c r="AE215" s="52"/>
      <c r="AF215" s="53"/>
      <c r="AG215" s="50"/>
      <c r="AH215" s="51"/>
      <c r="AI215" s="54"/>
      <c r="AJ215" s="53"/>
      <c r="AK215" s="373" t="s">
        <v>351</v>
      </c>
    </row>
    <row r="216" spans="1:37" s="4" customFormat="1" ht="14.25" customHeight="1" x14ac:dyDescent="0.25">
      <c r="A216" s="192" t="s">
        <v>191</v>
      </c>
      <c r="B216" s="174"/>
      <c r="C216" s="175"/>
      <c r="D216" s="175"/>
      <c r="E216" s="176" t="s">
        <v>4</v>
      </c>
      <c r="F216" s="198">
        <f>F217</f>
        <v>3.15</v>
      </c>
      <c r="G216" s="199">
        <f>G217</f>
        <v>0.5</v>
      </c>
      <c r="H216" s="200">
        <v>8.4199999999999997E-2</v>
      </c>
      <c r="I216" s="201">
        <v>8.4199999999999997E-2</v>
      </c>
      <c r="J216" s="202">
        <f>G216+I216</f>
        <v>0.58420000000000005</v>
      </c>
      <c r="K216" s="203"/>
      <c r="L216" s="204"/>
      <c r="M216" s="86">
        <f>K216+L216</f>
        <v>0</v>
      </c>
      <c r="N216" s="88"/>
      <c r="O216" s="89"/>
      <c r="P216" s="89"/>
      <c r="Q216" s="90"/>
      <c r="R216" s="91"/>
      <c r="S216" s="541" t="s">
        <v>119</v>
      </c>
      <c r="T216" s="547" t="s">
        <v>152</v>
      </c>
      <c r="U216" s="547" t="s">
        <v>192</v>
      </c>
      <c r="V216" s="177" t="s">
        <v>193</v>
      </c>
      <c r="W216" s="178" t="s">
        <v>194</v>
      </c>
      <c r="X216" s="549"/>
      <c r="AC216" s="238"/>
      <c r="AD216" s="239"/>
      <c r="AE216" s="240"/>
      <c r="AF216" s="241">
        <v>1</v>
      </c>
      <c r="AG216" s="238"/>
      <c r="AH216" s="239"/>
      <c r="AI216" s="242"/>
      <c r="AJ216" s="241">
        <f>F216</f>
        <v>3.15</v>
      </c>
      <c r="AK216" s="373" t="s">
        <v>351</v>
      </c>
    </row>
    <row r="217" spans="1:37" s="4" customFormat="1" ht="14.25" x14ac:dyDescent="0.2">
      <c r="A217" s="192" t="s">
        <v>13</v>
      </c>
      <c r="B217" s="78"/>
      <c r="C217" s="79"/>
      <c r="D217" s="79"/>
      <c r="E217" s="80"/>
      <c r="F217" s="207">
        <v>3.15</v>
      </c>
      <c r="G217" s="266">
        <v>0.5</v>
      </c>
      <c r="H217" s="102"/>
      <c r="I217" s="103"/>
      <c r="J217" s="104"/>
      <c r="K217" s="104"/>
      <c r="L217" s="105"/>
      <c r="M217" s="106"/>
      <c r="N217" s="107">
        <f>J216</f>
        <v>0.58420000000000005</v>
      </c>
      <c r="O217" s="108">
        <f>N217/F217*100</f>
        <v>18.546031746031748</v>
      </c>
      <c r="P217" s="109">
        <f>IF(G216&gt;(F217*1.05),0,(F217*1.05)-G216)</f>
        <v>2.8075000000000001</v>
      </c>
      <c r="Q217" s="109">
        <f>IF(N217&gt;(F217*1.05),0,(F217*1.05)-N217)</f>
        <v>2.7233000000000001</v>
      </c>
      <c r="R217" s="110">
        <f>IF(N217&gt;(1.05*F217),0,(F217*1.05)-N217)</f>
        <v>2.7233000000000001</v>
      </c>
      <c r="S217" s="543"/>
      <c r="T217" s="548"/>
      <c r="U217" s="548"/>
      <c r="V217" s="180"/>
      <c r="W217" s="181"/>
      <c r="X217" s="550"/>
      <c r="AC217" s="238"/>
      <c r="AD217" s="239"/>
      <c r="AE217" s="240"/>
      <c r="AF217" s="241"/>
      <c r="AG217" s="238"/>
      <c r="AH217" s="239"/>
      <c r="AI217" s="242"/>
      <c r="AJ217" s="241"/>
      <c r="AK217" s="373" t="s">
        <v>351</v>
      </c>
    </row>
    <row r="218" spans="1:37" s="503" customFormat="1" x14ac:dyDescent="0.2">
      <c r="A218" s="161" t="s">
        <v>63</v>
      </c>
      <c r="B218" s="162" t="s">
        <v>42</v>
      </c>
      <c r="C218" s="162" t="s">
        <v>42</v>
      </c>
      <c r="D218" s="162" t="s">
        <v>42</v>
      </c>
      <c r="E218" s="162" t="s">
        <v>42</v>
      </c>
      <c r="F218" s="163"/>
      <c r="G218" s="163"/>
      <c r="H218" s="165" t="s">
        <v>177</v>
      </c>
      <c r="I218" s="166" t="s">
        <v>42</v>
      </c>
      <c r="J218" s="164"/>
      <c r="K218" s="164"/>
      <c r="L218" s="164"/>
      <c r="M218" s="164"/>
      <c r="N218" s="164"/>
      <c r="O218" s="167"/>
      <c r="P218" s="167"/>
      <c r="Q218" s="168"/>
      <c r="R218" s="168"/>
      <c r="S218" s="171"/>
      <c r="T218" s="170"/>
      <c r="U218" s="171"/>
      <c r="V218" s="172"/>
      <c r="W218" s="173"/>
      <c r="X218" s="76"/>
      <c r="Y218" s="62"/>
      <c r="Z218" s="62"/>
      <c r="AA218" s="62"/>
      <c r="AB218" s="62"/>
      <c r="AC218" s="50"/>
      <c r="AD218" s="51"/>
      <c r="AE218" s="52"/>
      <c r="AF218" s="53"/>
      <c r="AG218" s="50"/>
      <c r="AH218" s="51"/>
      <c r="AI218" s="54"/>
      <c r="AJ218" s="53"/>
      <c r="AK218" s="373" t="s">
        <v>351</v>
      </c>
    </row>
    <row r="219" spans="1:37" s="4" customFormat="1" ht="14.25" customHeight="1" x14ac:dyDescent="0.25">
      <c r="A219" s="192" t="s">
        <v>196</v>
      </c>
      <c r="B219" s="174"/>
      <c r="C219" s="175"/>
      <c r="D219" s="175"/>
      <c r="E219" s="176" t="s">
        <v>82</v>
      </c>
      <c r="F219" s="198">
        <f>F220+F221</f>
        <v>12.6</v>
      </c>
      <c r="G219" s="199">
        <f>G220+G221</f>
        <v>1.1000000000000001</v>
      </c>
      <c r="H219" s="200">
        <v>1.4999999999999999E-2</v>
      </c>
      <c r="I219" s="201">
        <v>1.4999999999999999E-2</v>
      </c>
      <c r="J219" s="202">
        <f>G219+I219</f>
        <v>1.115</v>
      </c>
      <c r="K219" s="203"/>
      <c r="L219" s="204"/>
      <c r="M219" s="86">
        <f>K219+L219</f>
        <v>0</v>
      </c>
      <c r="N219" s="88"/>
      <c r="O219" s="89"/>
      <c r="P219" s="89"/>
      <c r="Q219" s="90"/>
      <c r="R219" s="91"/>
      <c r="S219" s="544" t="s">
        <v>14</v>
      </c>
      <c r="T219" s="541" t="s">
        <v>152</v>
      </c>
      <c r="U219" s="541" t="s">
        <v>195</v>
      </c>
      <c r="V219" s="92">
        <v>58.021600999999997</v>
      </c>
      <c r="W219" s="93">
        <v>102.66873699999999</v>
      </c>
      <c r="X219" s="541"/>
      <c r="AC219" s="238"/>
      <c r="AD219" s="239"/>
      <c r="AE219" s="240"/>
      <c r="AF219" s="241">
        <v>1</v>
      </c>
      <c r="AG219" s="238"/>
      <c r="AH219" s="239"/>
      <c r="AI219" s="242"/>
      <c r="AJ219" s="241">
        <f>F219</f>
        <v>12.6</v>
      </c>
      <c r="AK219" s="373" t="s">
        <v>351</v>
      </c>
    </row>
    <row r="220" spans="1:37" s="4" customFormat="1" ht="14.25" x14ac:dyDescent="0.25">
      <c r="A220" s="192" t="s">
        <v>13</v>
      </c>
      <c r="B220" s="78"/>
      <c r="C220" s="79"/>
      <c r="D220" s="79"/>
      <c r="E220" s="80"/>
      <c r="F220" s="207">
        <v>6.3</v>
      </c>
      <c r="G220" s="437">
        <v>0.5</v>
      </c>
      <c r="H220" s="102"/>
      <c r="I220" s="103"/>
      <c r="J220" s="104"/>
      <c r="K220" s="104"/>
      <c r="L220" s="105"/>
      <c r="M220" s="106"/>
      <c r="N220" s="107">
        <f>J219</f>
        <v>1.115</v>
      </c>
      <c r="O220" s="108">
        <f>N220/F220*100</f>
        <v>17.698412698412699</v>
      </c>
      <c r="P220" s="109">
        <f>IF(G219&gt;(F220*1.05),0,(F220*1.05)-G219)</f>
        <v>5.5150000000000006</v>
      </c>
      <c r="Q220" s="109">
        <f>IF(N220&gt;(F220*1.05),0,(F220*1.05)-N220)</f>
        <v>5.5</v>
      </c>
      <c r="R220" s="110">
        <f>IF(N220&gt;(1.05*F220),0,(F220*1.05)-N220)</f>
        <v>5.5</v>
      </c>
      <c r="S220" s="545"/>
      <c r="T220" s="542"/>
      <c r="U220" s="542"/>
      <c r="V220" s="111"/>
      <c r="W220" s="112"/>
      <c r="X220" s="542"/>
      <c r="AC220" s="238"/>
      <c r="AD220" s="239"/>
      <c r="AE220" s="240"/>
      <c r="AF220" s="241"/>
      <c r="AG220" s="238"/>
      <c r="AH220" s="239"/>
      <c r="AI220" s="242"/>
      <c r="AJ220" s="241"/>
      <c r="AK220" s="373" t="s">
        <v>351</v>
      </c>
    </row>
    <row r="221" spans="1:37" s="4" customFormat="1" ht="14.25" x14ac:dyDescent="0.25">
      <c r="A221" s="192" t="s">
        <v>10</v>
      </c>
      <c r="B221" s="78"/>
      <c r="C221" s="79"/>
      <c r="D221" s="79"/>
      <c r="E221" s="80"/>
      <c r="F221" s="207">
        <v>6.3</v>
      </c>
      <c r="G221" s="437">
        <v>0.6</v>
      </c>
      <c r="H221" s="116"/>
      <c r="I221" s="117"/>
      <c r="J221" s="118"/>
      <c r="K221" s="119"/>
      <c r="L221" s="119"/>
      <c r="M221" s="119"/>
      <c r="N221" s="120"/>
      <c r="O221" s="121"/>
      <c r="P221" s="121"/>
      <c r="Q221" s="90"/>
      <c r="R221" s="91"/>
      <c r="S221" s="546"/>
      <c r="T221" s="543"/>
      <c r="U221" s="543"/>
      <c r="V221" s="122"/>
      <c r="W221" s="123"/>
      <c r="X221" s="543"/>
      <c r="AC221" s="238"/>
      <c r="AD221" s="239"/>
      <c r="AE221" s="240"/>
      <c r="AF221" s="241"/>
      <c r="AG221" s="238"/>
      <c r="AH221" s="239"/>
      <c r="AI221" s="242"/>
      <c r="AJ221" s="241"/>
      <c r="AK221" s="373" t="s">
        <v>351</v>
      </c>
    </row>
    <row r="222" spans="1:37" s="503" customFormat="1" x14ac:dyDescent="0.2">
      <c r="A222" s="161" t="s">
        <v>63</v>
      </c>
      <c r="B222" s="162" t="s">
        <v>42</v>
      </c>
      <c r="C222" s="162" t="s">
        <v>42</v>
      </c>
      <c r="D222" s="162" t="s">
        <v>42</v>
      </c>
      <c r="E222" s="162" t="s">
        <v>42</v>
      </c>
      <c r="F222" s="163"/>
      <c r="G222" s="163"/>
      <c r="H222" s="165" t="s">
        <v>177</v>
      </c>
      <c r="I222" s="166" t="s">
        <v>42</v>
      </c>
      <c r="J222" s="164"/>
      <c r="K222" s="164"/>
      <c r="L222" s="164"/>
      <c r="M222" s="164"/>
      <c r="N222" s="164"/>
      <c r="O222" s="167"/>
      <c r="P222" s="167"/>
      <c r="Q222" s="168"/>
      <c r="R222" s="168"/>
      <c r="S222" s="171"/>
      <c r="T222" s="170"/>
      <c r="U222" s="171"/>
      <c r="V222" s="172"/>
      <c r="W222" s="173"/>
      <c r="X222" s="76"/>
      <c r="Y222" s="62"/>
      <c r="Z222" s="62"/>
      <c r="AA222" s="62"/>
      <c r="AB222" s="62"/>
      <c r="AC222" s="50"/>
      <c r="AD222" s="51"/>
      <c r="AE222" s="52"/>
      <c r="AF222" s="53"/>
      <c r="AG222" s="50"/>
      <c r="AH222" s="51"/>
      <c r="AI222" s="54"/>
      <c r="AJ222" s="53"/>
      <c r="AK222" s="373" t="s">
        <v>351</v>
      </c>
    </row>
    <row r="223" spans="1:37" s="4" customFormat="1" ht="14.25" customHeight="1" x14ac:dyDescent="0.25">
      <c r="A223" s="236" t="s">
        <v>197</v>
      </c>
      <c r="B223" s="174"/>
      <c r="C223" s="175"/>
      <c r="D223" s="175"/>
      <c r="E223" s="176" t="s">
        <v>4</v>
      </c>
      <c r="F223" s="198">
        <f>F224</f>
        <v>2.5</v>
      </c>
      <c r="G223" s="199">
        <f>G224</f>
        <v>1.2</v>
      </c>
      <c r="H223" s="200">
        <v>5.1000000000000011E-2</v>
      </c>
      <c r="I223" s="201">
        <v>5.1000000000000011E-2</v>
      </c>
      <c r="J223" s="468">
        <f>G223+I223</f>
        <v>1.2509999999999999</v>
      </c>
      <c r="K223" s="203">
        <v>2.12</v>
      </c>
      <c r="L223" s="204">
        <v>0</v>
      </c>
      <c r="M223" s="86">
        <f>K223+L223</f>
        <v>2.12</v>
      </c>
      <c r="N223" s="88"/>
      <c r="O223" s="89"/>
      <c r="P223" s="89"/>
      <c r="Q223" s="90"/>
      <c r="R223" s="91"/>
      <c r="S223" s="547" t="s">
        <v>108</v>
      </c>
      <c r="T223" s="547" t="s">
        <v>198</v>
      </c>
      <c r="U223" s="547"/>
      <c r="V223" s="177">
        <v>57.765878000000001</v>
      </c>
      <c r="W223" s="178">
        <v>102.389712</v>
      </c>
      <c r="X223" s="549"/>
      <c r="AC223" s="238"/>
      <c r="AD223" s="239"/>
      <c r="AE223" s="240"/>
      <c r="AF223" s="241">
        <v>1</v>
      </c>
      <c r="AG223" s="238"/>
      <c r="AH223" s="239"/>
      <c r="AI223" s="242"/>
      <c r="AJ223" s="241">
        <f>F223</f>
        <v>2.5</v>
      </c>
      <c r="AK223" s="373" t="s">
        <v>351</v>
      </c>
    </row>
    <row r="224" spans="1:37" s="4" customFormat="1" ht="14.25" x14ac:dyDescent="0.25">
      <c r="A224" s="263" t="s">
        <v>13</v>
      </c>
      <c r="B224" s="78"/>
      <c r="C224" s="79"/>
      <c r="D224" s="79"/>
      <c r="E224" s="80"/>
      <c r="F224" s="207">
        <v>2.5</v>
      </c>
      <c r="G224" s="442">
        <v>1.2</v>
      </c>
      <c r="H224" s="102"/>
      <c r="I224" s="103"/>
      <c r="J224" s="104"/>
      <c r="K224" s="104"/>
      <c r="L224" s="105"/>
      <c r="M224" s="106"/>
      <c r="N224" s="107">
        <f>J223</f>
        <v>1.2509999999999999</v>
      </c>
      <c r="O224" s="108">
        <f>N224/F224*100</f>
        <v>50.039999999999992</v>
      </c>
      <c r="P224" s="109">
        <f>IF(G223&gt;(F224*1.05),0,(F224*1.05)-G223)</f>
        <v>1.425</v>
      </c>
      <c r="Q224" s="109">
        <f>IF(N224&gt;(F224*1.05),0,(F224*1.05)-N224)</f>
        <v>1.3740000000000001</v>
      </c>
      <c r="R224" s="110">
        <f>IF(N224&gt;(1.05*F224),0,(F224*1.05)-N224)</f>
        <v>1.3740000000000001</v>
      </c>
      <c r="S224" s="548"/>
      <c r="T224" s="548"/>
      <c r="U224" s="548"/>
      <c r="V224" s="180"/>
      <c r="W224" s="181"/>
      <c r="X224" s="550"/>
      <c r="AC224" s="238"/>
      <c r="AD224" s="239"/>
      <c r="AE224" s="240"/>
      <c r="AF224" s="241"/>
      <c r="AG224" s="238"/>
      <c r="AH224" s="239"/>
      <c r="AI224" s="242"/>
      <c r="AJ224" s="241"/>
      <c r="AK224" s="373" t="s">
        <v>351</v>
      </c>
    </row>
    <row r="225" spans="1:37" s="503" customFormat="1" x14ac:dyDescent="0.2">
      <c r="A225" s="161" t="s">
        <v>63</v>
      </c>
      <c r="B225" s="162" t="s">
        <v>42</v>
      </c>
      <c r="C225" s="162" t="s">
        <v>42</v>
      </c>
      <c r="D225" s="162" t="s">
        <v>42</v>
      </c>
      <c r="E225" s="162" t="s">
        <v>42</v>
      </c>
      <c r="F225" s="163"/>
      <c r="G225" s="163"/>
      <c r="H225" s="165" t="s">
        <v>177</v>
      </c>
      <c r="I225" s="166" t="s">
        <v>42</v>
      </c>
      <c r="J225" s="164"/>
      <c r="K225" s="164"/>
      <c r="L225" s="164"/>
      <c r="M225" s="164"/>
      <c r="N225" s="164"/>
      <c r="O225" s="167"/>
      <c r="P225" s="167"/>
      <c r="Q225" s="168"/>
      <c r="R225" s="168"/>
      <c r="S225" s="171"/>
      <c r="T225" s="170"/>
      <c r="U225" s="171"/>
      <c r="V225" s="172"/>
      <c r="W225" s="173"/>
      <c r="X225" s="76"/>
      <c r="Y225" s="62"/>
      <c r="Z225" s="62"/>
      <c r="AA225" s="62"/>
      <c r="AB225" s="62"/>
      <c r="AC225" s="50"/>
      <c r="AD225" s="51"/>
      <c r="AE225" s="52"/>
      <c r="AF225" s="53"/>
      <c r="AG225" s="50"/>
      <c r="AH225" s="51"/>
      <c r="AI225" s="54"/>
      <c r="AJ225" s="53"/>
      <c r="AK225" s="373" t="s">
        <v>351</v>
      </c>
    </row>
    <row r="226" spans="1:37" s="503" customFormat="1" ht="14.25" customHeight="1" x14ac:dyDescent="0.25">
      <c r="A226" s="192" t="s">
        <v>199</v>
      </c>
      <c r="B226" s="174"/>
      <c r="C226" s="175"/>
      <c r="D226" s="175"/>
      <c r="E226" s="176" t="s">
        <v>82</v>
      </c>
      <c r="F226" s="198">
        <f>F227+F228</f>
        <v>32</v>
      </c>
      <c r="G226" s="199">
        <f>G227+G228</f>
        <v>8.9</v>
      </c>
      <c r="H226" s="200">
        <v>0.49400000000000005</v>
      </c>
      <c r="I226" s="201">
        <v>0.49400000000000005</v>
      </c>
      <c r="J226" s="202">
        <f>G226+I226</f>
        <v>9.3940000000000001</v>
      </c>
      <c r="K226" s="203">
        <v>0</v>
      </c>
      <c r="L226" s="204">
        <v>12.69</v>
      </c>
      <c r="M226" s="86">
        <f>K226+L226</f>
        <v>12.69</v>
      </c>
      <c r="N226" s="88"/>
      <c r="O226" s="89"/>
      <c r="P226" s="89"/>
      <c r="Q226" s="90"/>
      <c r="R226" s="91"/>
      <c r="S226" s="541" t="s">
        <v>163</v>
      </c>
      <c r="T226" s="541" t="s">
        <v>200</v>
      </c>
      <c r="U226" s="541"/>
      <c r="V226" s="92">
        <v>58.050626999999999</v>
      </c>
      <c r="W226" s="93">
        <v>102.722838</v>
      </c>
      <c r="X226" s="541"/>
      <c r="Y226" s="62"/>
      <c r="Z226" s="62"/>
      <c r="AA226" s="62"/>
      <c r="AB226" s="62"/>
      <c r="AC226" s="50"/>
      <c r="AD226" s="51"/>
      <c r="AE226" s="52"/>
      <c r="AF226" s="53">
        <v>1</v>
      </c>
      <c r="AG226" s="50"/>
      <c r="AH226" s="51"/>
      <c r="AI226" s="54"/>
      <c r="AJ226" s="53">
        <f>F226</f>
        <v>32</v>
      </c>
      <c r="AK226" s="373" t="s">
        <v>351</v>
      </c>
    </row>
    <row r="227" spans="1:37" s="503" customFormat="1" x14ac:dyDescent="0.25">
      <c r="A227" s="192" t="s">
        <v>13</v>
      </c>
      <c r="B227" s="78"/>
      <c r="C227" s="79"/>
      <c r="D227" s="79"/>
      <c r="E227" s="80"/>
      <c r="F227" s="207">
        <v>16</v>
      </c>
      <c r="G227" s="437">
        <v>3.6</v>
      </c>
      <c r="H227" s="102"/>
      <c r="I227" s="103"/>
      <c r="J227" s="104"/>
      <c r="K227" s="104"/>
      <c r="L227" s="105"/>
      <c r="M227" s="106"/>
      <c r="N227" s="107">
        <f>J226</f>
        <v>9.3940000000000001</v>
      </c>
      <c r="O227" s="108">
        <f>N227/F227*100</f>
        <v>58.712499999999999</v>
      </c>
      <c r="P227" s="109">
        <f>IF(G226&gt;(F227*1.05),0,(F227*1.05)-G226)</f>
        <v>7.9</v>
      </c>
      <c r="Q227" s="109">
        <f>IF(N227&gt;(F227*1.05),0,(F227*1.05)-N227)</f>
        <v>7.4060000000000006</v>
      </c>
      <c r="R227" s="110">
        <f>IF(N227&gt;(1.05*F227),0,(F227*1.05)-N227)</f>
        <v>7.4060000000000006</v>
      </c>
      <c r="S227" s="542"/>
      <c r="T227" s="542"/>
      <c r="U227" s="542"/>
      <c r="V227" s="111"/>
      <c r="W227" s="112"/>
      <c r="X227" s="542"/>
      <c r="Y227" s="62"/>
      <c r="Z227" s="62"/>
      <c r="AA227" s="62"/>
      <c r="AB227" s="62"/>
      <c r="AC227" s="50"/>
      <c r="AD227" s="51"/>
      <c r="AE227" s="52"/>
      <c r="AF227" s="53"/>
      <c r="AG227" s="50"/>
      <c r="AH227" s="51"/>
      <c r="AI227" s="54"/>
      <c r="AJ227" s="53"/>
      <c r="AK227" s="373" t="s">
        <v>351</v>
      </c>
    </row>
    <row r="228" spans="1:37" s="503" customFormat="1" x14ac:dyDescent="0.25">
      <c r="A228" s="192" t="s">
        <v>10</v>
      </c>
      <c r="B228" s="78"/>
      <c r="C228" s="79"/>
      <c r="D228" s="79"/>
      <c r="E228" s="80"/>
      <c r="F228" s="207">
        <v>16</v>
      </c>
      <c r="G228" s="437">
        <v>5.3</v>
      </c>
      <c r="H228" s="116"/>
      <c r="I228" s="117"/>
      <c r="J228" s="118"/>
      <c r="K228" s="119"/>
      <c r="L228" s="119"/>
      <c r="M228" s="119"/>
      <c r="N228" s="120"/>
      <c r="O228" s="121"/>
      <c r="P228" s="121"/>
      <c r="Q228" s="90"/>
      <c r="R228" s="91"/>
      <c r="S228" s="543"/>
      <c r="T228" s="543"/>
      <c r="U228" s="543"/>
      <c r="V228" s="122"/>
      <c r="W228" s="123"/>
      <c r="X228" s="543"/>
      <c r="Y228" s="62"/>
      <c r="Z228" s="62"/>
      <c r="AA228" s="62"/>
      <c r="AB228" s="62"/>
      <c r="AC228" s="50"/>
      <c r="AD228" s="51"/>
      <c r="AE228" s="52"/>
      <c r="AF228" s="53"/>
      <c r="AG228" s="50"/>
      <c r="AH228" s="51"/>
      <c r="AI228" s="54"/>
      <c r="AJ228" s="53"/>
      <c r="AK228" s="373" t="s">
        <v>351</v>
      </c>
    </row>
    <row r="229" spans="1:37" s="503" customFormat="1" x14ac:dyDescent="0.2">
      <c r="A229" s="161"/>
      <c r="B229" s="162" t="s">
        <v>42</v>
      </c>
      <c r="C229" s="162" t="s">
        <v>42</v>
      </c>
      <c r="D229" s="162" t="s">
        <v>42</v>
      </c>
      <c r="E229" s="162" t="s">
        <v>42</v>
      </c>
      <c r="F229" s="163"/>
      <c r="G229" s="163"/>
      <c r="H229" s="165" t="s">
        <v>201</v>
      </c>
      <c r="I229" s="166" t="s">
        <v>42</v>
      </c>
      <c r="J229" s="164"/>
      <c r="K229" s="164"/>
      <c r="L229" s="164"/>
      <c r="M229" s="164"/>
      <c r="N229" s="164"/>
      <c r="O229" s="167"/>
      <c r="P229" s="167"/>
      <c r="Q229" s="168"/>
      <c r="R229" s="168"/>
      <c r="S229" s="171"/>
      <c r="T229" s="170"/>
      <c r="U229" s="171"/>
      <c r="V229" s="172"/>
      <c r="W229" s="173"/>
      <c r="X229" s="76"/>
      <c r="Y229" s="62"/>
      <c r="Z229" s="62"/>
      <c r="AA229" s="62"/>
      <c r="AB229" s="62"/>
      <c r="AC229" s="50"/>
      <c r="AD229" s="51"/>
      <c r="AE229" s="52"/>
      <c r="AF229" s="53"/>
      <c r="AG229" s="50"/>
      <c r="AH229" s="51"/>
      <c r="AI229" s="54"/>
      <c r="AJ229" s="53"/>
      <c r="AK229" s="373" t="s">
        <v>351</v>
      </c>
    </row>
    <row r="230" spans="1:37" s="503" customFormat="1" ht="14.25" customHeight="1" x14ac:dyDescent="0.25">
      <c r="A230" s="192" t="s">
        <v>353</v>
      </c>
      <c r="B230" s="174"/>
      <c r="C230" s="175"/>
      <c r="D230" s="175"/>
      <c r="E230" s="176" t="s">
        <v>354</v>
      </c>
      <c r="F230" s="198">
        <f>F231+F232</f>
        <v>2</v>
      </c>
      <c r="G230" s="199">
        <f>G231+G232</f>
        <v>0</v>
      </c>
      <c r="H230" s="200">
        <v>0</v>
      </c>
      <c r="I230" s="201">
        <v>0.05</v>
      </c>
      <c r="J230" s="468">
        <f>G230+I230</f>
        <v>0.05</v>
      </c>
      <c r="K230" s="203"/>
      <c r="L230" s="204"/>
      <c r="M230" s="86">
        <f>K230+L230</f>
        <v>0</v>
      </c>
      <c r="N230" s="88"/>
      <c r="O230" s="89"/>
      <c r="P230" s="89"/>
      <c r="Q230" s="90"/>
      <c r="R230" s="91"/>
      <c r="S230" s="541" t="s">
        <v>355</v>
      </c>
      <c r="T230" s="541" t="s">
        <v>356</v>
      </c>
      <c r="U230" s="541"/>
      <c r="V230" s="92">
        <v>58.130600000000001</v>
      </c>
      <c r="W230" s="93">
        <v>102.57899999999999</v>
      </c>
      <c r="X230" s="541"/>
      <c r="Y230" s="62"/>
      <c r="Z230" s="62"/>
      <c r="AA230" s="62"/>
      <c r="AB230" s="62"/>
      <c r="AC230" s="50"/>
      <c r="AD230" s="51"/>
      <c r="AE230" s="52"/>
      <c r="AF230" s="53">
        <v>1</v>
      </c>
      <c r="AG230" s="50"/>
      <c r="AH230" s="51"/>
      <c r="AI230" s="54"/>
      <c r="AJ230" s="53">
        <f>F230</f>
        <v>2</v>
      </c>
      <c r="AK230" s="373" t="s">
        <v>351</v>
      </c>
    </row>
    <row r="231" spans="1:37" s="503" customFormat="1" x14ac:dyDescent="0.25">
      <c r="A231" s="192" t="s">
        <v>13</v>
      </c>
      <c r="B231" s="78"/>
      <c r="C231" s="79"/>
      <c r="D231" s="79"/>
      <c r="E231" s="80"/>
      <c r="F231" s="207">
        <v>1</v>
      </c>
      <c r="G231" s="437">
        <v>0</v>
      </c>
      <c r="H231" s="102"/>
      <c r="I231" s="103"/>
      <c r="J231" s="104"/>
      <c r="K231" s="104"/>
      <c r="L231" s="105"/>
      <c r="M231" s="106"/>
      <c r="N231" s="107">
        <f>J230</f>
        <v>0.05</v>
      </c>
      <c r="O231" s="108">
        <f>N231/F231*100</f>
        <v>5</v>
      </c>
      <c r="P231" s="109">
        <f>IF(G230&gt;(F231*1.05),0,(F231*1.05)-G230)</f>
        <v>1.05</v>
      </c>
      <c r="Q231" s="109">
        <f>IF(N231&gt;(F231*1.05),0,(F231*1.05)-N231)</f>
        <v>1</v>
      </c>
      <c r="R231" s="110">
        <f>IF(N231&gt;(1.05*F231),0,(F231*1.05)-N231)</f>
        <v>1</v>
      </c>
      <c r="S231" s="542"/>
      <c r="T231" s="542"/>
      <c r="U231" s="542"/>
      <c r="V231" s="111"/>
      <c r="W231" s="112"/>
      <c r="X231" s="542"/>
      <c r="Y231" s="62"/>
      <c r="Z231" s="62"/>
      <c r="AA231" s="62"/>
      <c r="AB231" s="62"/>
      <c r="AC231" s="50"/>
      <c r="AD231" s="51"/>
      <c r="AE231" s="52"/>
      <c r="AF231" s="53"/>
      <c r="AG231" s="50"/>
      <c r="AH231" s="51"/>
      <c r="AI231" s="54"/>
      <c r="AJ231" s="53"/>
      <c r="AK231" s="373" t="s">
        <v>351</v>
      </c>
    </row>
    <row r="232" spans="1:37" s="503" customFormat="1" x14ac:dyDescent="0.25">
      <c r="A232" s="192" t="s">
        <v>10</v>
      </c>
      <c r="B232" s="78"/>
      <c r="C232" s="79"/>
      <c r="D232" s="79"/>
      <c r="E232" s="80"/>
      <c r="F232" s="207">
        <v>1</v>
      </c>
      <c r="G232" s="437">
        <v>0</v>
      </c>
      <c r="H232" s="116"/>
      <c r="I232" s="117"/>
      <c r="J232" s="118"/>
      <c r="K232" s="119"/>
      <c r="L232" s="119"/>
      <c r="M232" s="119"/>
      <c r="N232" s="120"/>
      <c r="O232" s="121"/>
      <c r="P232" s="121"/>
      <c r="Q232" s="90"/>
      <c r="R232" s="91"/>
      <c r="S232" s="543"/>
      <c r="T232" s="543"/>
      <c r="U232" s="543"/>
      <c r="V232" s="122"/>
      <c r="W232" s="123"/>
      <c r="X232" s="543"/>
      <c r="Y232" s="62"/>
      <c r="Z232" s="62"/>
      <c r="AA232" s="62"/>
      <c r="AB232" s="62"/>
      <c r="AC232" s="50"/>
      <c r="AD232" s="51"/>
      <c r="AE232" s="52"/>
      <c r="AF232" s="53"/>
      <c r="AG232" s="50"/>
      <c r="AH232" s="51"/>
      <c r="AI232" s="54"/>
      <c r="AJ232" s="53"/>
      <c r="AK232" s="373" t="s">
        <v>351</v>
      </c>
    </row>
    <row r="233" spans="1:37" s="503" customFormat="1" x14ac:dyDescent="0.2">
      <c r="A233" s="161"/>
      <c r="B233" s="162" t="s">
        <v>42</v>
      </c>
      <c r="C233" s="162" t="s">
        <v>42</v>
      </c>
      <c r="D233" s="162" t="s">
        <v>42</v>
      </c>
      <c r="E233" s="162" t="s">
        <v>42</v>
      </c>
      <c r="F233" s="163"/>
      <c r="G233" s="163"/>
      <c r="H233" s="165" t="s">
        <v>201</v>
      </c>
      <c r="I233" s="166" t="s">
        <v>42</v>
      </c>
      <c r="J233" s="164"/>
      <c r="K233" s="164"/>
      <c r="L233" s="164"/>
      <c r="M233" s="164"/>
      <c r="N233" s="164"/>
      <c r="O233" s="167"/>
      <c r="P233" s="167"/>
      <c r="Q233" s="168"/>
      <c r="R233" s="168"/>
      <c r="S233" s="171"/>
      <c r="T233" s="170"/>
      <c r="U233" s="171"/>
      <c r="V233" s="172"/>
      <c r="W233" s="173"/>
      <c r="X233" s="76"/>
      <c r="Y233" s="62"/>
      <c r="Z233" s="62"/>
      <c r="AA233" s="62"/>
      <c r="AB233" s="62"/>
      <c r="AC233" s="50"/>
      <c r="AD233" s="51"/>
      <c r="AE233" s="52"/>
      <c r="AF233" s="53"/>
      <c r="AG233" s="50"/>
      <c r="AH233" s="51"/>
      <c r="AI233" s="54"/>
      <c r="AJ233" s="53"/>
      <c r="AK233" s="373" t="s">
        <v>351</v>
      </c>
    </row>
    <row r="234" spans="1:37" s="503" customFormat="1" ht="14.25" customHeight="1" x14ac:dyDescent="0.25">
      <c r="A234" s="192" t="s">
        <v>202</v>
      </c>
      <c r="B234" s="174"/>
      <c r="C234" s="175"/>
      <c r="D234" s="175"/>
      <c r="E234" s="176" t="s">
        <v>82</v>
      </c>
      <c r="F234" s="198">
        <f>F235+F236</f>
        <v>20</v>
      </c>
      <c r="G234" s="199">
        <f>G235+G236</f>
        <v>1</v>
      </c>
      <c r="H234" s="200">
        <v>0</v>
      </c>
      <c r="I234" s="201">
        <v>0</v>
      </c>
      <c r="J234" s="202">
        <f>G234+I234</f>
        <v>1</v>
      </c>
      <c r="K234" s="203">
        <v>0</v>
      </c>
      <c r="L234" s="204">
        <v>4.5</v>
      </c>
      <c r="M234" s="86">
        <f>K234+L234</f>
        <v>4.5</v>
      </c>
      <c r="N234" s="88"/>
      <c r="O234" s="89"/>
      <c r="P234" s="89"/>
      <c r="Q234" s="90"/>
      <c r="R234" s="91"/>
      <c r="S234" s="541" t="s">
        <v>163</v>
      </c>
      <c r="T234" s="541" t="s">
        <v>200</v>
      </c>
      <c r="U234" s="541"/>
      <c r="V234" s="92">
        <v>58.050626999999999</v>
      </c>
      <c r="W234" s="93">
        <v>102.722838</v>
      </c>
      <c r="X234" s="541"/>
      <c r="Y234" s="62"/>
      <c r="Z234" s="62"/>
      <c r="AA234" s="62"/>
      <c r="AB234" s="62"/>
      <c r="AC234" s="50"/>
      <c r="AD234" s="51"/>
      <c r="AE234" s="52"/>
      <c r="AF234" s="53">
        <v>1</v>
      </c>
      <c r="AG234" s="50"/>
      <c r="AH234" s="51"/>
      <c r="AI234" s="54"/>
      <c r="AJ234" s="53">
        <f>F234</f>
        <v>20</v>
      </c>
      <c r="AK234" s="373" t="s">
        <v>351</v>
      </c>
    </row>
    <row r="235" spans="1:37" s="503" customFormat="1" x14ac:dyDescent="0.25">
      <c r="A235" s="192" t="s">
        <v>13</v>
      </c>
      <c r="B235" s="78"/>
      <c r="C235" s="79"/>
      <c r="D235" s="79"/>
      <c r="E235" s="80"/>
      <c r="F235" s="207">
        <v>10</v>
      </c>
      <c r="G235" s="437">
        <v>0</v>
      </c>
      <c r="H235" s="102"/>
      <c r="I235" s="103"/>
      <c r="J235" s="104"/>
      <c r="K235" s="104"/>
      <c r="L235" s="105"/>
      <c r="M235" s="106"/>
      <c r="N235" s="107">
        <f>J234</f>
        <v>1</v>
      </c>
      <c r="O235" s="108">
        <f>N235/F235*100</f>
        <v>10</v>
      </c>
      <c r="P235" s="109">
        <f>IF(G234&gt;(F235*1.05),0,(F235*1.05)-G234)</f>
        <v>9.5</v>
      </c>
      <c r="Q235" s="109">
        <f>IF(N235&gt;(F235*1.05),0,(F235*1.05)-N235)</f>
        <v>9.5</v>
      </c>
      <c r="R235" s="110">
        <f>IF(N235&gt;(1.05*F235),0,(F235*1.05)-N235)</f>
        <v>9.5</v>
      </c>
      <c r="S235" s="542"/>
      <c r="T235" s="542"/>
      <c r="U235" s="542"/>
      <c r="V235" s="111"/>
      <c r="W235" s="112"/>
      <c r="X235" s="542"/>
      <c r="Y235" s="62"/>
      <c r="Z235" s="62"/>
      <c r="AA235" s="62"/>
      <c r="AB235" s="62"/>
      <c r="AC235" s="50"/>
      <c r="AD235" s="51"/>
      <c r="AE235" s="52"/>
      <c r="AF235" s="53"/>
      <c r="AG235" s="50"/>
      <c r="AH235" s="51"/>
      <c r="AI235" s="54"/>
      <c r="AJ235" s="53"/>
      <c r="AK235" s="373" t="s">
        <v>351</v>
      </c>
    </row>
    <row r="236" spans="1:37" s="503" customFormat="1" x14ac:dyDescent="0.25">
      <c r="A236" s="192" t="s">
        <v>10</v>
      </c>
      <c r="B236" s="78"/>
      <c r="C236" s="79"/>
      <c r="D236" s="79"/>
      <c r="E236" s="80"/>
      <c r="F236" s="207">
        <v>10</v>
      </c>
      <c r="G236" s="437">
        <v>1</v>
      </c>
      <c r="H236" s="116"/>
      <c r="I236" s="117"/>
      <c r="J236" s="118"/>
      <c r="K236" s="119"/>
      <c r="L236" s="119"/>
      <c r="M236" s="119"/>
      <c r="N236" s="120"/>
      <c r="O236" s="121"/>
      <c r="P236" s="121"/>
      <c r="Q236" s="90"/>
      <c r="R236" s="91"/>
      <c r="S236" s="543"/>
      <c r="T236" s="543"/>
      <c r="U236" s="543"/>
      <c r="V236" s="122"/>
      <c r="W236" s="123"/>
      <c r="X236" s="543"/>
      <c r="Y236" s="62"/>
      <c r="Z236" s="62"/>
      <c r="AA236" s="62"/>
      <c r="AB236" s="62"/>
      <c r="AC236" s="50"/>
      <c r="AD236" s="51"/>
      <c r="AE236" s="52"/>
      <c r="AF236" s="53"/>
      <c r="AG236" s="50"/>
      <c r="AH236" s="51"/>
      <c r="AI236" s="54"/>
      <c r="AJ236" s="53"/>
      <c r="AK236" s="373" t="s">
        <v>351</v>
      </c>
    </row>
    <row r="237" spans="1:37" s="503" customFormat="1" x14ac:dyDescent="0.2">
      <c r="A237" s="63" t="s">
        <v>43</v>
      </c>
      <c r="B237" s="65" t="s">
        <v>42</v>
      </c>
      <c r="C237" s="65" t="s">
        <v>42</v>
      </c>
      <c r="D237" s="65" t="s">
        <v>42</v>
      </c>
      <c r="E237" s="65" t="s">
        <v>42</v>
      </c>
      <c r="F237" s="65" t="s">
        <v>42</v>
      </c>
      <c r="G237" s="432"/>
      <c r="H237" s="67"/>
      <c r="I237" s="68" t="s">
        <v>42</v>
      </c>
      <c r="J237" s="66"/>
      <c r="K237" s="66"/>
      <c r="L237" s="66"/>
      <c r="M237" s="66"/>
      <c r="N237" s="66"/>
      <c r="O237" s="69"/>
      <c r="P237" s="69"/>
      <c r="Q237" s="70"/>
      <c r="R237" s="70"/>
      <c r="S237" s="71"/>
      <c r="T237" s="222"/>
      <c r="U237" s="71"/>
      <c r="V237" s="223"/>
      <c r="W237" s="75"/>
      <c r="X237" s="76"/>
      <c r="Y237" s="62"/>
      <c r="Z237" s="62"/>
      <c r="AA237" s="62"/>
      <c r="AB237" s="62"/>
      <c r="AC237" s="50"/>
      <c r="AD237" s="51"/>
      <c r="AE237" s="52"/>
      <c r="AF237" s="53"/>
      <c r="AG237" s="50"/>
      <c r="AH237" s="51"/>
      <c r="AI237" s="54"/>
      <c r="AJ237" s="53"/>
      <c r="AK237" s="373" t="s">
        <v>351</v>
      </c>
    </row>
    <row r="238" spans="1:37" s="503" customFormat="1" ht="12.75" customHeight="1" x14ac:dyDescent="0.25">
      <c r="A238" s="217" t="s">
        <v>203</v>
      </c>
      <c r="B238" s="78"/>
      <c r="C238" s="125" t="s">
        <v>118</v>
      </c>
      <c r="D238" s="79"/>
      <c r="E238" s="80"/>
      <c r="F238" s="126">
        <f>F239+F240</f>
        <v>250</v>
      </c>
      <c r="G238" s="82">
        <f>G239+G240</f>
        <v>87.2</v>
      </c>
      <c r="H238" s="83">
        <v>24.939999999999998</v>
      </c>
      <c r="I238" s="84">
        <v>26.981749999999998</v>
      </c>
      <c r="J238" s="85">
        <f>G238+I238</f>
        <v>114.18174999999999</v>
      </c>
      <c r="K238" s="86">
        <v>0.878</v>
      </c>
      <c r="L238" s="87">
        <v>43.082000000000001</v>
      </c>
      <c r="M238" s="86">
        <f>K238+L238</f>
        <v>43.96</v>
      </c>
      <c r="N238" s="88"/>
      <c r="O238" s="89"/>
      <c r="P238" s="89"/>
      <c r="Q238" s="90"/>
      <c r="R238" s="91"/>
      <c r="S238" s="544" t="s">
        <v>14</v>
      </c>
      <c r="T238" s="544" t="s">
        <v>204</v>
      </c>
      <c r="U238" s="544" t="s">
        <v>205</v>
      </c>
      <c r="V238" s="92">
        <v>56.801630299999999</v>
      </c>
      <c r="W238" s="147">
        <v>105.7737923</v>
      </c>
      <c r="X238" s="541"/>
      <c r="Y238" s="62"/>
      <c r="Z238" s="62"/>
      <c r="AA238" s="62"/>
      <c r="AB238" s="62"/>
      <c r="AC238" s="50"/>
      <c r="AD238" s="51">
        <v>1</v>
      </c>
      <c r="AE238" s="52"/>
      <c r="AF238" s="53"/>
      <c r="AG238" s="50"/>
      <c r="AH238" s="51">
        <f>F238</f>
        <v>250</v>
      </c>
      <c r="AI238" s="54"/>
      <c r="AJ238" s="53"/>
      <c r="AK238" s="373" t="s">
        <v>351</v>
      </c>
    </row>
    <row r="239" spans="1:37" x14ac:dyDescent="0.25">
      <c r="A239" s="192" t="s">
        <v>48</v>
      </c>
      <c r="B239" s="78"/>
      <c r="C239" s="79"/>
      <c r="D239" s="79"/>
      <c r="E239" s="80"/>
      <c r="F239" s="269">
        <v>125</v>
      </c>
      <c r="G239" s="437">
        <v>44.1</v>
      </c>
      <c r="H239" s="102"/>
      <c r="I239" s="103"/>
      <c r="J239" s="104"/>
      <c r="K239" s="104"/>
      <c r="L239" s="105"/>
      <c r="M239" s="106"/>
      <c r="N239" s="107">
        <f>J238</f>
        <v>114.18174999999999</v>
      </c>
      <c r="O239" s="108">
        <f>N239/F239*100</f>
        <v>91.345399999999998</v>
      </c>
      <c r="P239" s="109">
        <f>IF(G238&gt;(F239*1.05),0,(F239*1.05)-G238)</f>
        <v>44.05</v>
      </c>
      <c r="Q239" s="109">
        <f>IF(N239&gt;(F239*1.05),0,(F239*1.05)-N239)</f>
        <v>17.068250000000006</v>
      </c>
      <c r="R239" s="110">
        <f>IF(N239&gt;(1.05*F239),0,(F239*1.05)-N239)</f>
        <v>17.068250000000006</v>
      </c>
      <c r="S239" s="545"/>
      <c r="T239" s="545"/>
      <c r="U239" s="545"/>
      <c r="V239" s="111"/>
      <c r="W239" s="152"/>
      <c r="X239" s="542"/>
      <c r="AC239" s="50"/>
      <c r="AD239" s="51"/>
      <c r="AE239" s="52"/>
      <c r="AF239" s="53"/>
      <c r="AG239" s="50"/>
      <c r="AH239" s="51"/>
      <c r="AI239" s="54"/>
      <c r="AJ239" s="53"/>
      <c r="AK239" s="373" t="s">
        <v>351</v>
      </c>
    </row>
    <row r="240" spans="1:37" x14ac:dyDescent="0.25">
      <c r="A240" s="192" t="s">
        <v>49</v>
      </c>
      <c r="B240" s="78"/>
      <c r="C240" s="79"/>
      <c r="D240" s="79"/>
      <c r="E240" s="80"/>
      <c r="F240" s="269">
        <v>125</v>
      </c>
      <c r="G240" s="437">
        <v>43.1</v>
      </c>
      <c r="H240" s="116"/>
      <c r="I240" s="117"/>
      <c r="J240" s="118"/>
      <c r="K240" s="119"/>
      <c r="L240" s="119"/>
      <c r="M240" s="119"/>
      <c r="N240" s="120"/>
      <c r="O240" s="121"/>
      <c r="P240" s="121"/>
      <c r="Q240" s="90"/>
      <c r="R240" s="91"/>
      <c r="S240" s="545"/>
      <c r="T240" s="545"/>
      <c r="U240" s="545"/>
      <c r="V240" s="111"/>
      <c r="W240" s="152"/>
      <c r="X240" s="542"/>
      <c r="AC240" s="50"/>
      <c r="AD240" s="51"/>
      <c r="AE240" s="52"/>
      <c r="AF240" s="53"/>
      <c r="AG240" s="50"/>
      <c r="AH240" s="51"/>
      <c r="AI240" s="54"/>
      <c r="AJ240" s="53"/>
      <c r="AK240" s="373" t="s">
        <v>351</v>
      </c>
    </row>
    <row r="241" spans="1:37" x14ac:dyDescent="0.25">
      <c r="A241" s="192" t="s">
        <v>60</v>
      </c>
      <c r="B241" s="78"/>
      <c r="C241" s="79"/>
      <c r="D241" s="79"/>
      <c r="E241" s="80"/>
      <c r="F241" s="269">
        <v>25</v>
      </c>
      <c r="G241" s="437">
        <v>10.5</v>
      </c>
      <c r="H241" s="270"/>
      <c r="I241" s="271"/>
      <c r="J241" s="1"/>
      <c r="K241" s="20"/>
      <c r="L241" s="272"/>
      <c r="M241" s="272"/>
      <c r="N241" s="273"/>
      <c r="O241" s="273"/>
      <c r="P241" s="273"/>
      <c r="Q241" s="273"/>
      <c r="R241" s="274"/>
      <c r="S241" s="507"/>
      <c r="T241" s="275"/>
      <c r="U241" s="507"/>
      <c r="V241" s="111"/>
      <c r="W241" s="152"/>
      <c r="X241" s="542"/>
      <c r="AC241" s="50"/>
      <c r="AD241" s="51"/>
      <c r="AE241" s="52"/>
      <c r="AF241" s="53"/>
      <c r="AG241" s="50"/>
      <c r="AH241" s="51">
        <f>F241+F242+F243</f>
        <v>90</v>
      </c>
      <c r="AI241" s="54"/>
      <c r="AJ241" s="53"/>
      <c r="AK241" s="373" t="s">
        <v>351</v>
      </c>
    </row>
    <row r="242" spans="1:37" x14ac:dyDescent="0.25">
      <c r="A242" s="192" t="s">
        <v>78</v>
      </c>
      <c r="B242" s="78"/>
      <c r="C242" s="79"/>
      <c r="D242" s="79"/>
      <c r="E242" s="80"/>
      <c r="F242" s="269">
        <v>25</v>
      </c>
      <c r="G242" s="437">
        <v>20.6</v>
      </c>
      <c r="H242" s="270"/>
      <c r="I242" s="271"/>
      <c r="J242" s="1"/>
      <c r="K242" s="20"/>
      <c r="L242" s="272"/>
      <c r="M242" s="272"/>
      <c r="N242" s="273"/>
      <c r="O242" s="273"/>
      <c r="P242" s="273"/>
      <c r="Q242" s="273"/>
      <c r="R242" s="274"/>
      <c r="S242" s="507"/>
      <c r="T242" s="275"/>
      <c r="U242" s="507"/>
      <c r="V242" s="111"/>
      <c r="W242" s="152"/>
      <c r="X242" s="542"/>
      <c r="AC242" s="50"/>
      <c r="AD242" s="51"/>
      <c r="AE242" s="52"/>
      <c r="AF242" s="53"/>
      <c r="AG242" s="50"/>
      <c r="AH242" s="51"/>
      <c r="AI242" s="54"/>
      <c r="AJ242" s="53"/>
      <c r="AK242" s="373" t="s">
        <v>351</v>
      </c>
    </row>
    <row r="243" spans="1:37" x14ac:dyDescent="0.25">
      <c r="A243" s="192" t="s">
        <v>206</v>
      </c>
      <c r="B243" s="78"/>
      <c r="C243" s="79"/>
      <c r="D243" s="79"/>
      <c r="E243" s="80"/>
      <c r="F243" s="269">
        <v>40</v>
      </c>
      <c r="G243" s="437">
        <v>0</v>
      </c>
      <c r="H243" s="270"/>
      <c r="I243" s="271"/>
      <c r="J243" s="1"/>
      <c r="K243" s="20"/>
      <c r="L243" s="272"/>
      <c r="M243" s="272"/>
      <c r="N243" s="273"/>
      <c r="O243" s="273"/>
      <c r="P243" s="273"/>
      <c r="Q243" s="273"/>
      <c r="R243" s="274"/>
      <c r="S243" s="508"/>
      <c r="T243" s="276"/>
      <c r="U243" s="508"/>
      <c r="V243" s="122"/>
      <c r="W243" s="158"/>
      <c r="X243" s="543"/>
      <c r="AC243" s="50"/>
      <c r="AD243" s="51"/>
      <c r="AE243" s="52"/>
      <c r="AF243" s="53"/>
      <c r="AG243" s="50"/>
      <c r="AH243" s="51"/>
      <c r="AI243" s="54"/>
      <c r="AJ243" s="53"/>
      <c r="AK243" s="373" t="s">
        <v>351</v>
      </c>
    </row>
    <row r="244" spans="1:37" s="503" customFormat="1" x14ac:dyDescent="0.2">
      <c r="A244" s="131" t="s">
        <v>54</v>
      </c>
      <c r="B244" s="132" t="s">
        <v>42</v>
      </c>
      <c r="C244" s="132" t="s">
        <v>42</v>
      </c>
      <c r="D244" s="132" t="s">
        <v>42</v>
      </c>
      <c r="E244" s="132" t="s">
        <v>42</v>
      </c>
      <c r="F244" s="133"/>
      <c r="G244" s="133"/>
      <c r="H244" s="235" t="s">
        <v>207</v>
      </c>
      <c r="I244" s="136" t="s">
        <v>42</v>
      </c>
      <c r="J244" s="134"/>
      <c r="K244" s="134"/>
      <c r="L244" s="134"/>
      <c r="M244" s="134"/>
      <c r="N244" s="134"/>
      <c r="O244" s="137"/>
      <c r="P244" s="137"/>
      <c r="Q244" s="138"/>
      <c r="R244" s="138"/>
      <c r="S244" s="227"/>
      <c r="T244" s="228"/>
      <c r="U244" s="227"/>
      <c r="V244" s="229"/>
      <c r="W244" s="142"/>
      <c r="X244" s="76"/>
      <c r="Y244" s="62"/>
      <c r="Z244" s="62"/>
      <c r="AA244" s="62"/>
      <c r="AB244" s="62"/>
      <c r="AC244" s="50"/>
      <c r="AD244" s="51"/>
      <c r="AE244" s="52"/>
      <c r="AF244" s="53"/>
      <c r="AG244" s="50"/>
      <c r="AH244" s="51"/>
      <c r="AI244" s="54"/>
      <c r="AJ244" s="53"/>
      <c r="AK244" s="373" t="s">
        <v>351</v>
      </c>
    </row>
    <row r="245" spans="1:37" s="503" customFormat="1" ht="12.75" customHeight="1" x14ac:dyDescent="0.25">
      <c r="A245" s="192" t="s">
        <v>357</v>
      </c>
      <c r="B245" s="145"/>
      <c r="C245" s="125"/>
      <c r="D245" s="125" t="s">
        <v>59</v>
      </c>
      <c r="E245" s="146"/>
      <c r="F245" s="126">
        <f>F246+F247</f>
        <v>32</v>
      </c>
      <c r="G245" s="82">
        <f>G246+G247</f>
        <v>15.399999999999999</v>
      </c>
      <c r="H245" s="83">
        <v>0</v>
      </c>
      <c r="I245" s="84">
        <v>0</v>
      </c>
      <c r="J245" s="85">
        <f>G245+I245</f>
        <v>15.399999999999999</v>
      </c>
      <c r="K245" s="86">
        <v>1.42</v>
      </c>
      <c r="L245" s="87">
        <v>17.207999999999998</v>
      </c>
      <c r="M245" s="86">
        <f>K245+L245</f>
        <v>18.628</v>
      </c>
      <c r="N245" s="88"/>
      <c r="O245" s="89"/>
      <c r="P245" s="89"/>
      <c r="Q245" s="90"/>
      <c r="R245" s="91"/>
      <c r="S245" s="541" t="s">
        <v>14</v>
      </c>
      <c r="T245" s="541" t="s">
        <v>204</v>
      </c>
      <c r="U245" s="541" t="s">
        <v>358</v>
      </c>
      <c r="V245" s="92">
        <v>56.789420999999997</v>
      </c>
      <c r="W245" s="93">
        <v>105.751305</v>
      </c>
      <c r="X245" s="541"/>
      <c r="Y245" s="62"/>
      <c r="Z245" s="62"/>
      <c r="AA245" s="62"/>
      <c r="AB245" s="62"/>
      <c r="AC245" s="50"/>
      <c r="AD245" s="51"/>
      <c r="AE245" s="52">
        <v>1</v>
      </c>
      <c r="AF245" s="53"/>
      <c r="AG245" s="50"/>
      <c r="AH245" s="51"/>
      <c r="AI245" s="54">
        <f>F245</f>
        <v>32</v>
      </c>
      <c r="AJ245" s="53"/>
      <c r="AK245" s="373" t="s">
        <v>351</v>
      </c>
    </row>
    <row r="246" spans="1:37" x14ac:dyDescent="0.25">
      <c r="A246" s="231" t="s">
        <v>13</v>
      </c>
      <c r="B246" s="78"/>
      <c r="C246" s="79"/>
      <c r="D246" s="79"/>
      <c r="E246" s="80"/>
      <c r="F246" s="224">
        <v>16</v>
      </c>
      <c r="G246" s="439">
        <v>6.3</v>
      </c>
      <c r="H246" s="102"/>
      <c r="I246" s="103"/>
      <c r="J246" s="104"/>
      <c r="K246" s="104"/>
      <c r="L246" s="105"/>
      <c r="M246" s="106"/>
      <c r="N246" s="107">
        <f>J245</f>
        <v>15.399999999999999</v>
      </c>
      <c r="O246" s="108">
        <f>N246/F246*100</f>
        <v>96.249999999999986</v>
      </c>
      <c r="P246" s="109">
        <f>IF(G245&gt;(F246*1.05),0,(F246*1.05)-G245)</f>
        <v>1.4000000000000021</v>
      </c>
      <c r="Q246" s="109">
        <f>IF(N246&gt;(F246*1.05),0,(F246*1.05)-N246)</f>
        <v>1.4000000000000021</v>
      </c>
      <c r="R246" s="110">
        <f>IF(N246&gt;(1.05*F246),0,(F246*1.05)-N246)</f>
        <v>1.4000000000000021</v>
      </c>
      <c r="S246" s="542"/>
      <c r="T246" s="542"/>
      <c r="U246" s="542"/>
      <c r="V246" s="111"/>
      <c r="W246" s="112"/>
      <c r="X246" s="542"/>
      <c r="AC246" s="50"/>
      <c r="AD246" s="51"/>
      <c r="AE246" s="52"/>
      <c r="AF246" s="53"/>
      <c r="AG246" s="50"/>
      <c r="AH246" s="51"/>
      <c r="AI246" s="54"/>
      <c r="AJ246" s="53"/>
      <c r="AK246" s="373" t="s">
        <v>351</v>
      </c>
    </row>
    <row r="247" spans="1:37" x14ac:dyDescent="0.25">
      <c r="A247" s="231" t="s">
        <v>12</v>
      </c>
      <c r="B247" s="78"/>
      <c r="C247" s="79"/>
      <c r="D247" s="79"/>
      <c r="E247" s="80"/>
      <c r="F247" s="224">
        <v>16</v>
      </c>
      <c r="G247" s="439">
        <v>9.1</v>
      </c>
      <c r="H247" s="116"/>
      <c r="I247" s="117"/>
      <c r="J247" s="118"/>
      <c r="K247" s="119"/>
      <c r="L247" s="119"/>
      <c r="M247" s="119"/>
      <c r="N247" s="120"/>
      <c r="O247" s="121"/>
      <c r="P247" s="121"/>
      <c r="Q247" s="90"/>
      <c r="R247" s="91"/>
      <c r="S247" s="543"/>
      <c r="T247" s="543"/>
      <c r="U247" s="543"/>
      <c r="V247" s="122"/>
      <c r="W247" s="123"/>
      <c r="X247" s="543"/>
      <c r="Y247" s="94"/>
      <c r="Z247" s="94"/>
      <c r="AA247" s="94"/>
      <c r="AB247" s="94"/>
      <c r="AC247" s="50"/>
      <c r="AD247" s="95"/>
      <c r="AE247" s="52"/>
      <c r="AF247" s="53"/>
      <c r="AG247" s="50"/>
      <c r="AH247" s="95"/>
      <c r="AI247" s="54"/>
      <c r="AJ247" s="53"/>
      <c r="AK247" s="373" t="s">
        <v>351</v>
      </c>
    </row>
    <row r="248" spans="1:37" s="503" customFormat="1" x14ac:dyDescent="0.2">
      <c r="A248" s="131" t="s">
        <v>54</v>
      </c>
      <c r="B248" s="132" t="s">
        <v>42</v>
      </c>
      <c r="C248" s="132" t="s">
        <v>42</v>
      </c>
      <c r="D248" s="132" t="s">
        <v>42</v>
      </c>
      <c r="E248" s="132" t="s">
        <v>42</v>
      </c>
      <c r="F248" s="133"/>
      <c r="G248" s="133"/>
      <c r="H248" s="235" t="s">
        <v>207</v>
      </c>
      <c r="I248" s="136" t="s">
        <v>42</v>
      </c>
      <c r="J248" s="134"/>
      <c r="K248" s="134"/>
      <c r="L248" s="134"/>
      <c r="M248" s="134"/>
      <c r="N248" s="134"/>
      <c r="O248" s="137"/>
      <c r="P248" s="137"/>
      <c r="Q248" s="138"/>
      <c r="R248" s="138"/>
      <c r="S248" s="139"/>
      <c r="T248" s="140"/>
      <c r="U248" s="139"/>
      <c r="V248" s="141"/>
      <c r="W248" s="142"/>
      <c r="X248" s="76"/>
      <c r="Y248" s="62"/>
      <c r="Z248" s="62"/>
      <c r="AA248" s="62"/>
      <c r="AB248" s="62"/>
      <c r="AC248" s="50"/>
      <c r="AD248" s="51"/>
      <c r="AE248" s="52"/>
      <c r="AF248" s="53"/>
      <c r="AG248" s="50"/>
      <c r="AH248" s="51"/>
      <c r="AI248" s="54"/>
      <c r="AJ248" s="53"/>
      <c r="AK248" s="373" t="s">
        <v>351</v>
      </c>
    </row>
    <row r="249" spans="1:37" ht="12.75" customHeight="1" x14ac:dyDescent="0.25">
      <c r="A249" s="192" t="s">
        <v>208</v>
      </c>
      <c r="B249" s="145"/>
      <c r="C249" s="125"/>
      <c r="D249" s="125" t="s">
        <v>59</v>
      </c>
      <c r="E249" s="146"/>
      <c r="F249" s="126">
        <f>F250</f>
        <v>2.5</v>
      </c>
      <c r="G249" s="82">
        <f>G250</f>
        <v>0.5</v>
      </c>
      <c r="H249" s="83">
        <v>0</v>
      </c>
      <c r="I249" s="84">
        <v>0</v>
      </c>
      <c r="J249" s="85">
        <f>G249+I249</f>
        <v>0.5</v>
      </c>
      <c r="K249" s="86">
        <v>1.2609999999999999</v>
      </c>
      <c r="L249" s="87">
        <v>0</v>
      </c>
      <c r="M249" s="86">
        <f>K249+L249</f>
        <v>1.2609999999999999</v>
      </c>
      <c r="N249" s="88"/>
      <c r="O249" s="89"/>
      <c r="P249" s="89"/>
      <c r="Q249" s="90"/>
      <c r="R249" s="91"/>
      <c r="S249" s="547" t="s">
        <v>14</v>
      </c>
      <c r="T249" s="547" t="s">
        <v>204</v>
      </c>
      <c r="U249" s="547" t="s">
        <v>209</v>
      </c>
      <c r="V249" s="177">
        <v>56.819369999999999</v>
      </c>
      <c r="W249" s="178">
        <v>105.82845</v>
      </c>
      <c r="X249" s="549"/>
      <c r="AC249" s="50"/>
      <c r="AD249" s="51"/>
      <c r="AE249" s="52">
        <v>1</v>
      </c>
      <c r="AF249" s="53"/>
      <c r="AG249" s="50"/>
      <c r="AH249" s="51"/>
      <c r="AI249" s="54">
        <f>F249</f>
        <v>2.5</v>
      </c>
      <c r="AJ249" s="53"/>
      <c r="AK249" s="373" t="s">
        <v>351</v>
      </c>
    </row>
    <row r="250" spans="1:37" x14ac:dyDescent="0.25">
      <c r="A250" s="192" t="s">
        <v>13</v>
      </c>
      <c r="B250" s="78"/>
      <c r="C250" s="79"/>
      <c r="D250" s="79"/>
      <c r="E250" s="80"/>
      <c r="F250" s="271">
        <v>2.5</v>
      </c>
      <c r="G250" s="437">
        <v>0.5</v>
      </c>
      <c r="H250" s="277"/>
      <c r="I250" s="278"/>
      <c r="J250" s="120"/>
      <c r="K250" s="120"/>
      <c r="L250" s="267"/>
      <c r="M250" s="268"/>
      <c r="N250" s="107">
        <f>J249</f>
        <v>0.5</v>
      </c>
      <c r="O250" s="108">
        <f>N250/F250*100</f>
        <v>20</v>
      </c>
      <c r="P250" s="109">
        <f>IF(G249&gt;(F250*1.05),0,(F250*1.05)-G249)</f>
        <v>2.125</v>
      </c>
      <c r="Q250" s="109">
        <f>IF(N250&gt;(F250*1.05),0,(F250*1.05)-N250)</f>
        <v>2.125</v>
      </c>
      <c r="R250" s="110">
        <f>IF(N250&gt;(1.05*F250),0,(F250*1.05)-N250)</f>
        <v>2.125</v>
      </c>
      <c r="S250" s="548"/>
      <c r="T250" s="548"/>
      <c r="U250" s="548"/>
      <c r="V250" s="180"/>
      <c r="W250" s="181"/>
      <c r="X250" s="550"/>
      <c r="AC250" s="50"/>
      <c r="AD250" s="51"/>
      <c r="AE250" s="52"/>
      <c r="AF250" s="53"/>
      <c r="AG250" s="50"/>
      <c r="AH250" s="51"/>
      <c r="AI250" s="54"/>
      <c r="AJ250" s="53"/>
      <c r="AK250" s="373" t="s">
        <v>351</v>
      </c>
    </row>
    <row r="251" spans="1:37" s="503" customFormat="1" x14ac:dyDescent="0.2">
      <c r="A251" s="131" t="s">
        <v>54</v>
      </c>
      <c r="B251" s="132" t="s">
        <v>42</v>
      </c>
      <c r="C251" s="132" t="s">
        <v>42</v>
      </c>
      <c r="D251" s="132" t="s">
        <v>42</v>
      </c>
      <c r="E251" s="132" t="s">
        <v>42</v>
      </c>
      <c r="F251" s="133"/>
      <c r="G251" s="133"/>
      <c r="H251" s="279" t="s">
        <v>207</v>
      </c>
      <c r="I251" s="136" t="s">
        <v>42</v>
      </c>
      <c r="J251" s="280"/>
      <c r="K251" s="280"/>
      <c r="L251" s="280"/>
      <c r="M251" s="280"/>
      <c r="N251" s="134"/>
      <c r="O251" s="137"/>
      <c r="P251" s="137"/>
      <c r="Q251" s="138"/>
      <c r="R251" s="138"/>
      <c r="S251" s="139"/>
      <c r="T251" s="140"/>
      <c r="U251" s="139"/>
      <c r="V251" s="141"/>
      <c r="W251" s="142"/>
      <c r="X251" s="76"/>
      <c r="Y251" s="62"/>
      <c r="Z251" s="62"/>
      <c r="AA251" s="62"/>
      <c r="AB251" s="62"/>
      <c r="AC251" s="50"/>
      <c r="AD251" s="51"/>
      <c r="AE251" s="52"/>
      <c r="AF251" s="53"/>
      <c r="AG251" s="50"/>
      <c r="AH251" s="51"/>
      <c r="AI251" s="54"/>
      <c r="AJ251" s="53"/>
      <c r="AK251" s="373" t="s">
        <v>351</v>
      </c>
    </row>
    <row r="252" spans="1:37" ht="12.75" customHeight="1" x14ac:dyDescent="0.25">
      <c r="A252" s="192" t="s">
        <v>210</v>
      </c>
      <c r="B252" s="145"/>
      <c r="C252" s="125"/>
      <c r="D252" s="125" t="s">
        <v>59</v>
      </c>
      <c r="E252" s="146"/>
      <c r="F252" s="126">
        <f>F253+F254</f>
        <v>12.6</v>
      </c>
      <c r="G252" s="82">
        <f>G253+G254</f>
        <v>1</v>
      </c>
      <c r="H252" s="83">
        <v>-7.9999999999999932E-3</v>
      </c>
      <c r="I252" s="84">
        <v>-7.9999999999999932E-3</v>
      </c>
      <c r="J252" s="85">
        <f>G252+I252</f>
        <v>0.99199999999999999</v>
      </c>
      <c r="K252" s="86">
        <v>1.6080000000000001</v>
      </c>
      <c r="L252" s="87">
        <v>0</v>
      </c>
      <c r="M252" s="86">
        <f>K252+L252</f>
        <v>1.6080000000000001</v>
      </c>
      <c r="N252" s="88"/>
      <c r="O252" s="89"/>
      <c r="P252" s="89"/>
      <c r="Q252" s="90"/>
      <c r="R252" s="91"/>
      <c r="S252" s="541" t="s">
        <v>211</v>
      </c>
      <c r="T252" s="541" t="s">
        <v>212</v>
      </c>
      <c r="U252" s="541"/>
      <c r="V252" s="92">
        <v>57.006532999999997</v>
      </c>
      <c r="W252" s="93">
        <v>106.18406299999999</v>
      </c>
      <c r="X252" s="541"/>
      <c r="AC252" s="50"/>
      <c r="AD252" s="51"/>
      <c r="AE252" s="52">
        <v>1</v>
      </c>
      <c r="AF252" s="53"/>
      <c r="AG252" s="50"/>
      <c r="AH252" s="51"/>
      <c r="AI252" s="54">
        <f>F252</f>
        <v>12.6</v>
      </c>
      <c r="AJ252" s="53"/>
      <c r="AK252" s="373" t="s">
        <v>351</v>
      </c>
    </row>
    <row r="253" spans="1:37" s="503" customFormat="1" x14ac:dyDescent="0.25">
      <c r="A253" s="192" t="s">
        <v>13</v>
      </c>
      <c r="B253" s="78"/>
      <c r="C253" s="79"/>
      <c r="D253" s="79"/>
      <c r="E253" s="80"/>
      <c r="F253" s="271">
        <v>6.3</v>
      </c>
      <c r="G253" s="437">
        <v>0.8</v>
      </c>
      <c r="H253" s="102"/>
      <c r="I253" s="103"/>
      <c r="J253" s="104"/>
      <c r="K253" s="104"/>
      <c r="L253" s="105"/>
      <c r="M253" s="106"/>
      <c r="N253" s="107">
        <f>J252</f>
        <v>0.99199999999999999</v>
      </c>
      <c r="O253" s="108">
        <f>N253/F253*100</f>
        <v>15.746031746031747</v>
      </c>
      <c r="P253" s="109">
        <f>IF(G252&gt;(F253*1.05),0,(F253*1.05)-G252)</f>
        <v>5.6150000000000002</v>
      </c>
      <c r="Q253" s="109">
        <f>IF(N253&gt;(F253*1.05),0,(F253*1.05)-N253)</f>
        <v>5.6230000000000002</v>
      </c>
      <c r="R253" s="110">
        <f>IF(N253&gt;(1.05*F253),0,(F253*1.05)-N253)</f>
        <v>5.6230000000000002</v>
      </c>
      <c r="S253" s="542"/>
      <c r="T253" s="542"/>
      <c r="U253" s="542"/>
      <c r="V253" s="111"/>
      <c r="W253" s="112"/>
      <c r="X253" s="542"/>
      <c r="Y253" s="62"/>
      <c r="Z253" s="62"/>
      <c r="AA253" s="62"/>
      <c r="AB253" s="62"/>
      <c r="AC253" s="50"/>
      <c r="AD253" s="51"/>
      <c r="AE253" s="52"/>
      <c r="AF253" s="53"/>
      <c r="AG253" s="50"/>
      <c r="AH253" s="51"/>
      <c r="AI253" s="54"/>
      <c r="AJ253" s="53"/>
      <c r="AK253" s="373" t="s">
        <v>351</v>
      </c>
    </row>
    <row r="254" spans="1:37" s="94" customFormat="1" x14ac:dyDescent="0.25">
      <c r="A254" s="192" t="s">
        <v>10</v>
      </c>
      <c r="B254" s="78"/>
      <c r="C254" s="79"/>
      <c r="D254" s="79"/>
      <c r="E254" s="80"/>
      <c r="F254" s="271">
        <v>6.3</v>
      </c>
      <c r="G254" s="437">
        <v>0.2</v>
      </c>
      <c r="H254" s="116"/>
      <c r="I254" s="117"/>
      <c r="J254" s="118"/>
      <c r="K254" s="119"/>
      <c r="L254" s="119"/>
      <c r="M254" s="119"/>
      <c r="N254" s="120"/>
      <c r="O254" s="121"/>
      <c r="P254" s="121"/>
      <c r="Q254" s="90"/>
      <c r="R254" s="91"/>
      <c r="S254" s="543"/>
      <c r="T254" s="543"/>
      <c r="U254" s="543"/>
      <c r="V254" s="122"/>
      <c r="W254" s="123"/>
      <c r="X254" s="543"/>
      <c r="AC254" s="50"/>
      <c r="AD254" s="95"/>
      <c r="AE254" s="52"/>
      <c r="AF254" s="53"/>
      <c r="AG254" s="50"/>
      <c r="AH254" s="95"/>
      <c r="AI254" s="54"/>
      <c r="AJ254" s="53"/>
      <c r="AK254" s="373" t="s">
        <v>351</v>
      </c>
    </row>
    <row r="255" spans="1:37" s="503" customFormat="1" x14ac:dyDescent="0.2">
      <c r="A255" s="131" t="s">
        <v>54</v>
      </c>
      <c r="B255" s="132" t="s">
        <v>42</v>
      </c>
      <c r="C255" s="132" t="s">
        <v>42</v>
      </c>
      <c r="D255" s="132" t="s">
        <v>42</v>
      </c>
      <c r="E255" s="132" t="s">
        <v>42</v>
      </c>
      <c r="F255" s="133"/>
      <c r="G255" s="133"/>
      <c r="H255" s="235" t="s">
        <v>207</v>
      </c>
      <c r="I255" s="136" t="s">
        <v>42</v>
      </c>
      <c r="J255" s="134"/>
      <c r="K255" s="134"/>
      <c r="L255" s="134"/>
      <c r="M255" s="134"/>
      <c r="N255" s="134"/>
      <c r="O255" s="137"/>
      <c r="P255" s="137"/>
      <c r="Q255" s="138"/>
      <c r="R255" s="138"/>
      <c r="S255" s="139"/>
      <c r="T255" s="140"/>
      <c r="U255" s="139"/>
      <c r="V255" s="141"/>
      <c r="W255" s="142"/>
      <c r="X255" s="76"/>
      <c r="Y255" s="62"/>
      <c r="Z255" s="62"/>
      <c r="AA255" s="62"/>
      <c r="AB255" s="62"/>
      <c r="AC255" s="50"/>
      <c r="AD255" s="51"/>
      <c r="AE255" s="52"/>
      <c r="AF255" s="53"/>
      <c r="AG255" s="50"/>
      <c r="AH255" s="51"/>
      <c r="AI255" s="54"/>
      <c r="AJ255" s="53"/>
      <c r="AK255" s="373" t="s">
        <v>351</v>
      </c>
    </row>
    <row r="256" spans="1:37" s="94" customFormat="1" ht="12.75" customHeight="1" x14ac:dyDescent="0.25">
      <c r="A256" s="192" t="s">
        <v>378</v>
      </c>
      <c r="B256" s="145"/>
      <c r="C256" s="125"/>
      <c r="D256" s="125" t="s">
        <v>59</v>
      </c>
      <c r="E256" s="146"/>
      <c r="F256" s="126">
        <f>F257+F258</f>
        <v>20</v>
      </c>
      <c r="G256" s="82">
        <f>G257+G258</f>
        <v>2.5</v>
      </c>
      <c r="H256" s="83">
        <v>1.1499999999999999</v>
      </c>
      <c r="I256" s="84">
        <v>1.1499999999999999</v>
      </c>
      <c r="J256" s="85">
        <f>G256+I256</f>
        <v>3.65</v>
      </c>
      <c r="K256" s="86">
        <v>0.70799999999999996</v>
      </c>
      <c r="L256" s="87">
        <v>0.85</v>
      </c>
      <c r="M256" s="86">
        <f>K256+L256</f>
        <v>1.5579999999999998</v>
      </c>
      <c r="N256" s="88"/>
      <c r="O256" s="89"/>
      <c r="P256" s="89"/>
      <c r="Q256" s="90"/>
      <c r="R256" s="91"/>
      <c r="S256" s="541" t="s">
        <v>211</v>
      </c>
      <c r="T256" s="541" t="s">
        <v>379</v>
      </c>
      <c r="U256" s="541"/>
      <c r="V256" s="92">
        <v>57.3291623</v>
      </c>
      <c r="W256" s="93">
        <v>107.0192814</v>
      </c>
      <c r="X256" s="541" t="s">
        <v>213</v>
      </c>
      <c r="AC256" s="50"/>
      <c r="AD256" s="95"/>
      <c r="AE256" s="52">
        <v>1</v>
      </c>
      <c r="AF256" s="53"/>
      <c r="AG256" s="50"/>
      <c r="AH256" s="95"/>
      <c r="AI256" s="54">
        <f>F256</f>
        <v>20</v>
      </c>
      <c r="AJ256" s="53"/>
      <c r="AK256" s="373" t="s">
        <v>351</v>
      </c>
    </row>
    <row r="257" spans="1:37" x14ac:dyDescent="0.25">
      <c r="A257" s="192" t="s">
        <v>13</v>
      </c>
      <c r="B257" s="78"/>
      <c r="C257" s="79"/>
      <c r="D257" s="79"/>
      <c r="E257" s="80"/>
      <c r="F257" s="271">
        <v>10</v>
      </c>
      <c r="G257" s="437">
        <v>0</v>
      </c>
      <c r="H257" s="102"/>
      <c r="I257" s="103"/>
      <c r="J257" s="104"/>
      <c r="K257" s="104"/>
      <c r="L257" s="105"/>
      <c r="M257" s="106"/>
      <c r="N257" s="107">
        <f>J256</f>
        <v>3.65</v>
      </c>
      <c r="O257" s="108">
        <f>N257/F257*100</f>
        <v>36.5</v>
      </c>
      <c r="P257" s="109">
        <f>IF(G256&gt;(F257*1.05),0,(F257*1.05)-G256)</f>
        <v>8</v>
      </c>
      <c r="Q257" s="109">
        <f>IF(N257&gt;(F257*1.05),0,(F257*1.05)-N257)</f>
        <v>6.85</v>
      </c>
      <c r="R257" s="110">
        <f>IF(N257&gt;(1.05*F257),0,(F257*1.05)-N257)</f>
        <v>6.85</v>
      </c>
      <c r="S257" s="542"/>
      <c r="T257" s="542"/>
      <c r="U257" s="542"/>
      <c r="V257" s="111"/>
      <c r="W257" s="112"/>
      <c r="X257" s="542"/>
      <c r="AC257" s="50"/>
      <c r="AD257" s="51"/>
      <c r="AE257" s="52"/>
      <c r="AF257" s="53"/>
      <c r="AG257" s="50"/>
      <c r="AH257" s="51"/>
      <c r="AI257" s="54"/>
      <c r="AJ257" s="53"/>
      <c r="AK257" s="373" t="s">
        <v>351</v>
      </c>
    </row>
    <row r="258" spans="1:37" x14ac:dyDescent="0.25">
      <c r="A258" s="192" t="s">
        <v>10</v>
      </c>
      <c r="B258" s="78"/>
      <c r="C258" s="79"/>
      <c r="D258" s="79"/>
      <c r="E258" s="80"/>
      <c r="F258" s="271">
        <v>10</v>
      </c>
      <c r="G258" s="437">
        <v>2.5</v>
      </c>
      <c r="H258" s="116"/>
      <c r="I258" s="117"/>
      <c r="J258" s="118"/>
      <c r="K258" s="119"/>
      <c r="L258" s="119"/>
      <c r="M258" s="119"/>
      <c r="N258" s="120"/>
      <c r="O258" s="121"/>
      <c r="P258" s="121"/>
      <c r="Q258" s="90"/>
      <c r="R258" s="91"/>
      <c r="S258" s="543"/>
      <c r="T258" s="543"/>
      <c r="U258" s="543"/>
      <c r="V258" s="122"/>
      <c r="W258" s="123"/>
      <c r="X258" s="543"/>
      <c r="AC258" s="50"/>
      <c r="AD258" s="51"/>
      <c r="AE258" s="52"/>
      <c r="AF258" s="53"/>
      <c r="AG258" s="50"/>
      <c r="AH258" s="51"/>
      <c r="AI258" s="54"/>
      <c r="AJ258" s="53"/>
      <c r="AK258" s="373" t="s">
        <v>351</v>
      </c>
    </row>
    <row r="259" spans="1:37" s="503" customFormat="1" x14ac:dyDescent="0.2">
      <c r="A259" s="131" t="s">
        <v>54</v>
      </c>
      <c r="B259" s="132" t="s">
        <v>42</v>
      </c>
      <c r="C259" s="132" t="s">
        <v>42</v>
      </c>
      <c r="D259" s="132" t="s">
        <v>42</v>
      </c>
      <c r="E259" s="132" t="s">
        <v>42</v>
      </c>
      <c r="F259" s="133"/>
      <c r="G259" s="133"/>
      <c r="H259" s="235" t="s">
        <v>207</v>
      </c>
      <c r="I259" s="136" t="s">
        <v>42</v>
      </c>
      <c r="J259" s="134"/>
      <c r="K259" s="134"/>
      <c r="L259" s="134"/>
      <c r="M259" s="134"/>
      <c r="N259" s="134"/>
      <c r="O259" s="137"/>
      <c r="P259" s="137"/>
      <c r="Q259" s="138"/>
      <c r="R259" s="138"/>
      <c r="S259" s="139"/>
      <c r="T259" s="140"/>
      <c r="U259" s="139"/>
      <c r="V259" s="141"/>
      <c r="W259" s="142"/>
      <c r="X259" s="76"/>
      <c r="Y259" s="62"/>
      <c r="Z259" s="62"/>
      <c r="AA259" s="62"/>
      <c r="AB259" s="62"/>
      <c r="AC259" s="50"/>
      <c r="AD259" s="51"/>
      <c r="AE259" s="52"/>
      <c r="AF259" s="53"/>
      <c r="AG259" s="50"/>
      <c r="AH259" s="51"/>
      <c r="AI259" s="54"/>
      <c r="AJ259" s="53"/>
      <c r="AK259" s="373" t="s">
        <v>351</v>
      </c>
    </row>
    <row r="260" spans="1:37" ht="12.75" customHeight="1" x14ac:dyDescent="0.25">
      <c r="A260" s="192" t="s">
        <v>214</v>
      </c>
      <c r="B260" s="145"/>
      <c r="C260" s="125"/>
      <c r="D260" s="125" t="s">
        <v>59</v>
      </c>
      <c r="E260" s="146"/>
      <c r="F260" s="126">
        <f>F261</f>
        <v>6.3</v>
      </c>
      <c r="G260" s="82">
        <f>G261</f>
        <v>1.5</v>
      </c>
      <c r="H260" s="83">
        <v>0.67700000000000005</v>
      </c>
      <c r="I260" s="84">
        <v>0.67700000000000005</v>
      </c>
      <c r="J260" s="85">
        <f>G260+I260</f>
        <v>2.177</v>
      </c>
      <c r="K260" s="86">
        <v>1.3340000000000001</v>
      </c>
      <c r="L260" s="87">
        <v>0</v>
      </c>
      <c r="M260" s="86">
        <f>K260+L260</f>
        <v>1.3340000000000001</v>
      </c>
      <c r="N260" s="88"/>
      <c r="O260" s="89"/>
      <c r="P260" s="89"/>
      <c r="Q260" s="90"/>
      <c r="R260" s="91"/>
      <c r="S260" s="547" t="s">
        <v>215</v>
      </c>
      <c r="T260" s="547" t="s">
        <v>216</v>
      </c>
      <c r="U260" s="547"/>
      <c r="V260" s="177">
        <v>57.501598000000001</v>
      </c>
      <c r="W260" s="178">
        <v>107.900312</v>
      </c>
      <c r="X260" s="554" t="s">
        <v>213</v>
      </c>
      <c r="AC260" s="50"/>
      <c r="AD260" s="95"/>
      <c r="AE260" s="52">
        <v>1</v>
      </c>
      <c r="AF260" s="53"/>
      <c r="AG260" s="50"/>
      <c r="AH260" s="51"/>
      <c r="AI260" s="54">
        <f>F260</f>
        <v>6.3</v>
      </c>
      <c r="AJ260" s="53"/>
      <c r="AK260" s="373" t="s">
        <v>351</v>
      </c>
    </row>
    <row r="261" spans="1:37" x14ac:dyDescent="0.25">
      <c r="A261" s="192" t="s">
        <v>13</v>
      </c>
      <c r="B261" s="78"/>
      <c r="C261" s="79"/>
      <c r="D261" s="79"/>
      <c r="E261" s="80"/>
      <c r="F261" s="271">
        <v>6.3</v>
      </c>
      <c r="G261" s="437">
        <v>1.5</v>
      </c>
      <c r="H261" s="277"/>
      <c r="I261" s="278"/>
      <c r="J261" s="120"/>
      <c r="K261" s="120"/>
      <c r="L261" s="267"/>
      <c r="M261" s="268"/>
      <c r="N261" s="107">
        <f>J260</f>
        <v>2.177</v>
      </c>
      <c r="O261" s="108">
        <f>N261/F261*100</f>
        <v>34.555555555555557</v>
      </c>
      <c r="P261" s="109">
        <f>IF(G260&gt;(F261*1.05),0,(F261*1.05)-G260)</f>
        <v>5.1150000000000002</v>
      </c>
      <c r="Q261" s="109">
        <f>IF(N261&gt;(F261*1.05),0,(F261*1.05)-N261)</f>
        <v>4.4380000000000006</v>
      </c>
      <c r="R261" s="110">
        <f>IF(N261&gt;(1.05*F261),0,(F261*1.05)-N261)</f>
        <v>4.4380000000000006</v>
      </c>
      <c r="S261" s="548"/>
      <c r="T261" s="548"/>
      <c r="U261" s="548"/>
      <c r="V261" s="180"/>
      <c r="W261" s="181"/>
      <c r="X261" s="555"/>
      <c r="AC261" s="50"/>
      <c r="AD261" s="51"/>
      <c r="AE261" s="52"/>
      <c r="AF261" s="53"/>
      <c r="AG261" s="50"/>
      <c r="AH261" s="51"/>
      <c r="AI261" s="54"/>
      <c r="AJ261" s="53"/>
      <c r="AK261" s="373" t="s">
        <v>351</v>
      </c>
    </row>
    <row r="262" spans="1:37" s="503" customFormat="1" x14ac:dyDescent="0.2">
      <c r="A262" s="131" t="s">
        <v>61</v>
      </c>
      <c r="B262" s="132" t="s">
        <v>42</v>
      </c>
      <c r="C262" s="132" t="s">
        <v>42</v>
      </c>
      <c r="D262" s="132" t="s">
        <v>42</v>
      </c>
      <c r="E262" s="132" t="s">
        <v>42</v>
      </c>
      <c r="F262" s="133"/>
      <c r="G262" s="133"/>
      <c r="H262" s="279" t="s">
        <v>207</v>
      </c>
      <c r="I262" s="136" t="s">
        <v>42</v>
      </c>
      <c r="J262" s="280"/>
      <c r="K262" s="280"/>
      <c r="L262" s="280"/>
      <c r="M262" s="280"/>
      <c r="N262" s="134"/>
      <c r="O262" s="137"/>
      <c r="P262" s="137"/>
      <c r="Q262" s="138"/>
      <c r="R262" s="138"/>
      <c r="S262" s="139"/>
      <c r="T262" s="140"/>
      <c r="U262" s="139"/>
      <c r="V262" s="141"/>
      <c r="W262" s="142"/>
      <c r="X262" s="76"/>
      <c r="Y262" s="62"/>
      <c r="Z262" s="62"/>
      <c r="AA262" s="62"/>
      <c r="AB262" s="62"/>
      <c r="AC262" s="50"/>
      <c r="AD262" s="51"/>
      <c r="AE262" s="52"/>
      <c r="AF262" s="53"/>
      <c r="AG262" s="50"/>
      <c r="AH262" s="51"/>
      <c r="AI262" s="54"/>
      <c r="AJ262" s="53"/>
      <c r="AK262" s="373" t="s">
        <v>351</v>
      </c>
    </row>
    <row r="263" spans="1:37" ht="12.75" customHeight="1" x14ac:dyDescent="0.25">
      <c r="A263" s="264" t="s">
        <v>217</v>
      </c>
      <c r="B263" s="145"/>
      <c r="C263" s="125"/>
      <c r="D263" s="125" t="s">
        <v>5</v>
      </c>
      <c r="E263" s="146"/>
      <c r="F263" s="198">
        <f>F264+F265</f>
        <v>50</v>
      </c>
      <c r="G263" s="199">
        <f>G264+G265</f>
        <v>23.1</v>
      </c>
      <c r="H263" s="200">
        <v>7.3749999999999927E-2</v>
      </c>
      <c r="I263" s="201">
        <v>0.22274999999999992</v>
      </c>
      <c r="J263" s="202">
        <f>G263+I263</f>
        <v>23.322750000000003</v>
      </c>
      <c r="K263" s="203">
        <v>0.98799999999999999</v>
      </c>
      <c r="L263" s="204">
        <v>12.824999999999999</v>
      </c>
      <c r="M263" s="86">
        <f>K263+L263</f>
        <v>13.812999999999999</v>
      </c>
      <c r="N263" s="88"/>
      <c r="O263" s="89"/>
      <c r="P263" s="89"/>
      <c r="Q263" s="90"/>
      <c r="R263" s="91"/>
      <c r="S263" s="541" t="s">
        <v>14</v>
      </c>
      <c r="T263" s="541" t="s">
        <v>218</v>
      </c>
      <c r="U263" s="541" t="s">
        <v>219</v>
      </c>
      <c r="V263" s="92">
        <v>57.758403100000002</v>
      </c>
      <c r="W263" s="93">
        <v>108.1028938</v>
      </c>
      <c r="X263" s="541" t="s">
        <v>213</v>
      </c>
      <c r="AC263" s="50"/>
      <c r="AD263" s="51"/>
      <c r="AE263" s="52">
        <v>1</v>
      </c>
      <c r="AF263" s="53"/>
      <c r="AG263" s="50"/>
      <c r="AH263" s="51"/>
      <c r="AI263" s="54">
        <f>F263</f>
        <v>50</v>
      </c>
      <c r="AJ263" s="53"/>
      <c r="AK263" s="373" t="s">
        <v>351</v>
      </c>
    </row>
    <row r="264" spans="1:37" x14ac:dyDescent="0.25">
      <c r="A264" s="281" t="s">
        <v>11</v>
      </c>
      <c r="B264" s="78"/>
      <c r="C264" s="79"/>
      <c r="D264" s="79"/>
      <c r="E264" s="80"/>
      <c r="F264" s="282">
        <v>25</v>
      </c>
      <c r="G264" s="438">
        <v>11.1</v>
      </c>
      <c r="H264" s="102"/>
      <c r="I264" s="103"/>
      <c r="J264" s="104"/>
      <c r="K264" s="104"/>
      <c r="L264" s="105"/>
      <c r="M264" s="106"/>
      <c r="N264" s="107">
        <f>J263</f>
        <v>23.322750000000003</v>
      </c>
      <c r="O264" s="108">
        <f>N264/F264*100</f>
        <v>93.291000000000011</v>
      </c>
      <c r="P264" s="109">
        <f>IF(G263&gt;(F264*1.05),0,(F264*1.05)-G263)</f>
        <v>3.1499999999999986</v>
      </c>
      <c r="Q264" s="109">
        <f>IF(N264&gt;(F264*1.05),0,(F264*1.05)-N264)</f>
        <v>2.9272499999999972</v>
      </c>
      <c r="R264" s="110">
        <f>IF(N264&gt;(1.05*F264),0,(F264*1.05)-N264)</f>
        <v>2.9272499999999972</v>
      </c>
      <c r="S264" s="542"/>
      <c r="T264" s="542"/>
      <c r="U264" s="542"/>
      <c r="V264" s="111"/>
      <c r="W264" s="112"/>
      <c r="X264" s="542"/>
      <c r="AC264" s="50"/>
      <c r="AD264" s="51"/>
      <c r="AE264" s="52"/>
      <c r="AF264" s="53"/>
      <c r="AG264" s="50"/>
      <c r="AH264" s="51"/>
      <c r="AI264" s="54"/>
      <c r="AJ264" s="53"/>
      <c r="AK264" s="373" t="s">
        <v>351</v>
      </c>
    </row>
    <row r="265" spans="1:37" x14ac:dyDescent="0.25">
      <c r="A265" s="281" t="s">
        <v>12</v>
      </c>
      <c r="B265" s="78"/>
      <c r="C265" s="79"/>
      <c r="D265" s="79"/>
      <c r="E265" s="80"/>
      <c r="F265" s="282">
        <v>25</v>
      </c>
      <c r="G265" s="438">
        <v>12</v>
      </c>
      <c r="H265" s="116"/>
      <c r="I265" s="117"/>
      <c r="J265" s="118"/>
      <c r="K265" s="119"/>
      <c r="L265" s="119"/>
      <c r="M265" s="119"/>
      <c r="N265" s="120"/>
      <c r="O265" s="121"/>
      <c r="P265" s="121"/>
      <c r="Q265" s="90"/>
      <c r="R265" s="91"/>
      <c r="S265" s="543"/>
      <c r="T265" s="543"/>
      <c r="U265" s="543"/>
      <c r="V265" s="122"/>
      <c r="W265" s="123"/>
      <c r="X265" s="543"/>
      <c r="AC265" s="50"/>
      <c r="AD265" s="51"/>
      <c r="AE265" s="52"/>
      <c r="AF265" s="53"/>
      <c r="AG265" s="50"/>
      <c r="AH265" s="51"/>
      <c r="AI265" s="54"/>
      <c r="AJ265" s="53"/>
      <c r="AK265" s="373" t="s">
        <v>351</v>
      </c>
    </row>
    <row r="266" spans="1:37" s="503" customFormat="1" x14ac:dyDescent="0.2">
      <c r="A266" s="283" t="s">
        <v>63</v>
      </c>
      <c r="B266" s="284" t="s">
        <v>42</v>
      </c>
      <c r="C266" s="284" t="s">
        <v>42</v>
      </c>
      <c r="D266" s="284" t="s">
        <v>42</v>
      </c>
      <c r="E266" s="284" t="s">
        <v>42</v>
      </c>
      <c r="F266" s="163"/>
      <c r="G266" s="163"/>
      <c r="H266" s="165" t="s">
        <v>220</v>
      </c>
      <c r="I266" s="166" t="s">
        <v>42</v>
      </c>
      <c r="J266" s="164"/>
      <c r="K266" s="164"/>
      <c r="L266" s="164"/>
      <c r="M266" s="164"/>
      <c r="N266" s="164"/>
      <c r="O266" s="167"/>
      <c r="P266" s="167"/>
      <c r="Q266" s="168"/>
      <c r="R266" s="168"/>
      <c r="S266" s="171"/>
      <c r="T266" s="170"/>
      <c r="U266" s="171"/>
      <c r="V266" s="172"/>
      <c r="W266" s="173"/>
      <c r="X266" s="76"/>
      <c r="Y266" s="62"/>
      <c r="Z266" s="62"/>
      <c r="AA266" s="62"/>
      <c r="AB266" s="62"/>
      <c r="AC266" s="50"/>
      <c r="AD266" s="51"/>
      <c r="AE266" s="52"/>
      <c r="AF266" s="53"/>
      <c r="AG266" s="50"/>
      <c r="AH266" s="51"/>
      <c r="AI266" s="54"/>
      <c r="AJ266" s="53"/>
      <c r="AK266" s="373" t="s">
        <v>351</v>
      </c>
    </row>
    <row r="267" spans="1:37" ht="14.25" customHeight="1" x14ac:dyDescent="0.25">
      <c r="A267" s="285" t="s">
        <v>221</v>
      </c>
      <c r="B267" s="174"/>
      <c r="C267" s="175"/>
      <c r="D267" s="175"/>
      <c r="E267" s="176" t="s">
        <v>4</v>
      </c>
      <c r="F267" s="286">
        <f>F268+F269</f>
        <v>12.6</v>
      </c>
      <c r="G267" s="199">
        <f>G268+G269</f>
        <v>1.9</v>
      </c>
      <c r="H267" s="200">
        <v>0</v>
      </c>
      <c r="I267" s="201">
        <v>0</v>
      </c>
      <c r="J267" s="202">
        <f>G267+I267</f>
        <v>1.9</v>
      </c>
      <c r="K267" s="203">
        <v>0</v>
      </c>
      <c r="L267" s="204">
        <v>4.5179999999999998</v>
      </c>
      <c r="M267" s="86">
        <f>K267+L267</f>
        <v>4.5179999999999998</v>
      </c>
      <c r="N267" s="88"/>
      <c r="O267" s="89"/>
      <c r="P267" s="89"/>
      <c r="Q267" s="90"/>
      <c r="R267" s="91"/>
      <c r="S267" s="541" t="s">
        <v>215</v>
      </c>
      <c r="T267" s="541" t="s">
        <v>222</v>
      </c>
      <c r="U267" s="541"/>
      <c r="V267" s="92">
        <v>57.854981899999999</v>
      </c>
      <c r="W267" s="93">
        <v>108.3742046</v>
      </c>
      <c r="X267" s="541" t="s">
        <v>213</v>
      </c>
      <c r="AC267" s="50"/>
      <c r="AD267" s="51"/>
      <c r="AE267" s="52"/>
      <c r="AF267" s="53">
        <v>1</v>
      </c>
      <c r="AG267" s="50"/>
      <c r="AH267" s="51"/>
      <c r="AI267" s="54"/>
      <c r="AJ267" s="53">
        <f>F267</f>
        <v>12.6</v>
      </c>
      <c r="AK267" s="373" t="s">
        <v>351</v>
      </c>
    </row>
    <row r="268" spans="1:37" x14ac:dyDescent="0.2">
      <c r="A268" s="287" t="s">
        <v>13</v>
      </c>
      <c r="B268" s="78"/>
      <c r="C268" s="79"/>
      <c r="D268" s="79"/>
      <c r="E268" s="80"/>
      <c r="F268" s="224">
        <v>6.3</v>
      </c>
      <c r="G268" s="129">
        <v>0</v>
      </c>
      <c r="H268" s="102"/>
      <c r="I268" s="103"/>
      <c r="J268" s="104"/>
      <c r="K268" s="104"/>
      <c r="L268" s="105"/>
      <c r="M268" s="106"/>
      <c r="N268" s="107">
        <f>J267</f>
        <v>1.9</v>
      </c>
      <c r="O268" s="108">
        <f>N268/F268*100</f>
        <v>30.158730158730158</v>
      </c>
      <c r="P268" s="109">
        <f>IF(G267&gt;(F268*1.05),0,(F268*1.05)-G267)</f>
        <v>4.7149999999999999</v>
      </c>
      <c r="Q268" s="109">
        <f>IF(N268&gt;(F268*1.05),0,(F268*1.05)-N268)</f>
        <v>4.7149999999999999</v>
      </c>
      <c r="R268" s="110">
        <f>IF(N268&gt;(1.05*F268),0,(F268*1.05)-N268)</f>
        <v>4.7149999999999999</v>
      </c>
      <c r="S268" s="542"/>
      <c r="T268" s="542"/>
      <c r="U268" s="542"/>
      <c r="V268" s="111"/>
      <c r="W268" s="112"/>
      <c r="X268" s="542"/>
      <c r="AC268" s="50"/>
      <c r="AD268" s="51"/>
      <c r="AE268" s="52"/>
      <c r="AF268" s="53"/>
      <c r="AG268" s="50"/>
      <c r="AH268" s="51"/>
      <c r="AI268" s="54"/>
      <c r="AJ268" s="53"/>
      <c r="AK268" s="373" t="s">
        <v>351</v>
      </c>
    </row>
    <row r="269" spans="1:37" x14ac:dyDescent="0.25">
      <c r="A269" s="232" t="s">
        <v>10</v>
      </c>
      <c r="B269" s="78"/>
      <c r="C269" s="79"/>
      <c r="D269" s="79"/>
      <c r="E269" s="80"/>
      <c r="F269" s="224">
        <v>6.3</v>
      </c>
      <c r="G269" s="439">
        <v>1.9</v>
      </c>
      <c r="H269" s="116"/>
      <c r="I269" s="117"/>
      <c r="J269" s="118"/>
      <c r="K269" s="119"/>
      <c r="L269" s="119"/>
      <c r="M269" s="119"/>
      <c r="N269" s="120"/>
      <c r="O269" s="121"/>
      <c r="P269" s="121"/>
      <c r="Q269" s="90"/>
      <c r="R269" s="91"/>
      <c r="S269" s="543"/>
      <c r="T269" s="543"/>
      <c r="U269" s="543"/>
      <c r="V269" s="122"/>
      <c r="W269" s="123"/>
      <c r="X269" s="543"/>
      <c r="AC269" s="50"/>
      <c r="AD269" s="51"/>
      <c r="AE269" s="52"/>
      <c r="AF269" s="53"/>
      <c r="AG269" s="50"/>
      <c r="AH269" s="51"/>
      <c r="AI269" s="54"/>
      <c r="AJ269" s="53"/>
      <c r="AK269" s="373" t="s">
        <v>351</v>
      </c>
    </row>
    <row r="270" spans="1:37" s="503" customFormat="1" x14ac:dyDescent="0.2">
      <c r="A270" s="161" t="s">
        <v>63</v>
      </c>
      <c r="B270" s="162" t="s">
        <v>42</v>
      </c>
      <c r="C270" s="162" t="s">
        <v>42</v>
      </c>
      <c r="D270" s="162" t="s">
        <v>42</v>
      </c>
      <c r="E270" s="162" t="s">
        <v>42</v>
      </c>
      <c r="F270" s="163"/>
      <c r="G270" s="163"/>
      <c r="H270" s="165" t="s">
        <v>220</v>
      </c>
      <c r="I270" s="166" t="s">
        <v>42</v>
      </c>
      <c r="J270" s="164"/>
      <c r="K270" s="164"/>
      <c r="L270" s="164"/>
      <c r="M270" s="164"/>
      <c r="N270" s="164"/>
      <c r="O270" s="167"/>
      <c r="P270" s="167"/>
      <c r="Q270" s="168"/>
      <c r="R270" s="168"/>
      <c r="S270" s="171"/>
      <c r="T270" s="170"/>
      <c r="U270" s="171"/>
      <c r="V270" s="172"/>
      <c r="W270" s="173"/>
      <c r="X270" s="76"/>
      <c r="Y270" s="62"/>
      <c r="Z270" s="62"/>
      <c r="AA270" s="62"/>
      <c r="AB270" s="62"/>
      <c r="AC270" s="50"/>
      <c r="AD270" s="51"/>
      <c r="AE270" s="52"/>
      <c r="AF270" s="53"/>
      <c r="AG270" s="50"/>
      <c r="AH270" s="51"/>
      <c r="AI270" s="54"/>
      <c r="AJ270" s="53"/>
      <c r="AK270" s="373" t="s">
        <v>351</v>
      </c>
    </row>
    <row r="271" spans="1:37" ht="14.25" customHeight="1" x14ac:dyDescent="0.25">
      <c r="A271" s="281" t="s">
        <v>223</v>
      </c>
      <c r="B271" s="174"/>
      <c r="C271" s="175"/>
      <c r="D271" s="175"/>
      <c r="E271" s="176" t="s">
        <v>82</v>
      </c>
      <c r="F271" s="198">
        <f>F272+F273</f>
        <v>4.3</v>
      </c>
      <c r="G271" s="199">
        <f>G272+G273</f>
        <v>0.89999999999999991</v>
      </c>
      <c r="H271" s="200">
        <v>0.13399999999999998</v>
      </c>
      <c r="I271" s="201">
        <v>0.14899999999999999</v>
      </c>
      <c r="J271" s="202">
        <f>G271+I271</f>
        <v>1.0489999999999999</v>
      </c>
      <c r="K271" s="203">
        <v>2.0419999999999998</v>
      </c>
      <c r="L271" s="204">
        <v>0</v>
      </c>
      <c r="M271" s="86">
        <f>K271+L271</f>
        <v>2.0419999999999998</v>
      </c>
      <c r="N271" s="88"/>
      <c r="O271" s="89"/>
      <c r="P271" s="89"/>
      <c r="Q271" s="90"/>
      <c r="R271" s="91"/>
      <c r="S271" s="541" t="s">
        <v>215</v>
      </c>
      <c r="T271" s="541" t="s">
        <v>224</v>
      </c>
      <c r="U271" s="541"/>
      <c r="V271" s="92">
        <v>57.948250799999997</v>
      </c>
      <c r="W271" s="93">
        <v>108.47737309999999</v>
      </c>
      <c r="X271" s="541" t="s">
        <v>213</v>
      </c>
      <c r="AC271" s="50"/>
      <c r="AD271" s="51"/>
      <c r="AE271" s="52"/>
      <c r="AF271" s="53">
        <v>1</v>
      </c>
      <c r="AG271" s="50"/>
      <c r="AH271" s="51"/>
      <c r="AI271" s="54"/>
      <c r="AJ271" s="53">
        <f>F271</f>
        <v>4.3</v>
      </c>
      <c r="AK271" s="373" t="s">
        <v>351</v>
      </c>
    </row>
    <row r="272" spans="1:37" x14ac:dyDescent="0.2">
      <c r="A272" s="232" t="s">
        <v>13</v>
      </c>
      <c r="B272" s="78"/>
      <c r="C272" s="79"/>
      <c r="D272" s="79"/>
      <c r="E272" s="80"/>
      <c r="F272" s="224">
        <v>2.5</v>
      </c>
      <c r="G272" s="444">
        <v>0.7</v>
      </c>
      <c r="H272" s="102"/>
      <c r="I272" s="103"/>
      <c r="J272" s="104"/>
      <c r="K272" s="104"/>
      <c r="L272" s="105"/>
      <c r="M272" s="106"/>
      <c r="N272" s="107">
        <f>J271</f>
        <v>1.0489999999999999</v>
      </c>
      <c r="O272" s="108">
        <f>N272/F272*100</f>
        <v>41.959999999999994</v>
      </c>
      <c r="P272" s="109">
        <f>IF(G271&gt;(F272*1.05),0,(F272*1.05)-G271)</f>
        <v>1.7250000000000001</v>
      </c>
      <c r="Q272" s="109">
        <f>IF(N272&gt;(F272*1.05),0,(F272*1.05)-N272)</f>
        <v>1.5760000000000001</v>
      </c>
      <c r="R272" s="110">
        <f>IF(N272&gt;(1.05*F272),0,(F272*1.05)-N272)</f>
        <v>1.5760000000000001</v>
      </c>
      <c r="S272" s="542"/>
      <c r="T272" s="542"/>
      <c r="U272" s="542"/>
      <c r="V272" s="111"/>
      <c r="W272" s="112"/>
      <c r="X272" s="542"/>
      <c r="AC272" s="50"/>
      <c r="AD272" s="51"/>
      <c r="AE272" s="52"/>
      <c r="AF272" s="53"/>
      <c r="AG272" s="50"/>
      <c r="AH272" s="51"/>
      <c r="AI272" s="54"/>
      <c r="AJ272" s="53"/>
      <c r="AK272" s="373" t="s">
        <v>351</v>
      </c>
    </row>
    <row r="273" spans="1:37" x14ac:dyDescent="0.2">
      <c r="A273" s="232" t="s">
        <v>10</v>
      </c>
      <c r="B273" s="78"/>
      <c r="C273" s="79"/>
      <c r="D273" s="79"/>
      <c r="E273" s="80"/>
      <c r="F273" s="224">
        <v>1.8</v>
      </c>
      <c r="G273" s="444">
        <v>0.2</v>
      </c>
      <c r="H273" s="116"/>
      <c r="I273" s="117"/>
      <c r="J273" s="118"/>
      <c r="K273" s="119"/>
      <c r="L273" s="119"/>
      <c r="M273" s="119"/>
      <c r="N273" s="120"/>
      <c r="O273" s="121"/>
      <c r="P273" s="121"/>
      <c r="Q273" s="90"/>
      <c r="R273" s="91"/>
      <c r="S273" s="543"/>
      <c r="T273" s="543"/>
      <c r="U273" s="543"/>
      <c r="V273" s="122"/>
      <c r="W273" s="123"/>
      <c r="X273" s="543"/>
      <c r="AC273" s="50"/>
      <c r="AD273" s="51"/>
      <c r="AE273" s="52"/>
      <c r="AF273" s="53"/>
      <c r="AG273" s="50"/>
      <c r="AH273" s="51"/>
      <c r="AI273" s="54"/>
      <c r="AJ273" s="53"/>
      <c r="AK273" s="373" t="s">
        <v>351</v>
      </c>
    </row>
    <row r="274" spans="1:37" s="503" customFormat="1" x14ac:dyDescent="0.2">
      <c r="A274" s="161" t="s">
        <v>63</v>
      </c>
      <c r="B274" s="162" t="s">
        <v>42</v>
      </c>
      <c r="C274" s="162" t="s">
        <v>42</v>
      </c>
      <c r="D274" s="162" t="s">
        <v>42</v>
      </c>
      <c r="E274" s="162" t="s">
        <v>42</v>
      </c>
      <c r="F274" s="163"/>
      <c r="G274" s="163"/>
      <c r="H274" s="165" t="s">
        <v>220</v>
      </c>
      <c r="I274" s="166" t="s">
        <v>42</v>
      </c>
      <c r="J274" s="164"/>
      <c r="K274" s="164"/>
      <c r="L274" s="164"/>
      <c r="M274" s="164"/>
      <c r="N274" s="164"/>
      <c r="O274" s="167"/>
      <c r="P274" s="167"/>
      <c r="Q274" s="168"/>
      <c r="R274" s="168"/>
      <c r="S274" s="171"/>
      <c r="T274" s="170"/>
      <c r="U274" s="171"/>
      <c r="V274" s="172"/>
      <c r="W274" s="173"/>
      <c r="X274" s="76"/>
      <c r="Y274" s="62"/>
      <c r="Z274" s="62"/>
      <c r="AA274" s="62"/>
      <c r="AB274" s="62"/>
      <c r="AC274" s="50"/>
      <c r="AD274" s="51"/>
      <c r="AE274" s="52"/>
      <c r="AF274" s="53"/>
      <c r="AG274" s="50"/>
      <c r="AH274" s="51"/>
      <c r="AI274" s="54"/>
      <c r="AJ274" s="53"/>
      <c r="AK274" s="373" t="s">
        <v>351</v>
      </c>
    </row>
    <row r="275" spans="1:37" ht="14.25" customHeight="1" x14ac:dyDescent="0.25">
      <c r="A275" s="232" t="s">
        <v>225</v>
      </c>
      <c r="B275" s="174"/>
      <c r="C275" s="175"/>
      <c r="D275" s="175"/>
      <c r="E275" s="176" t="s">
        <v>82</v>
      </c>
      <c r="F275" s="198">
        <f>F276+F277</f>
        <v>2</v>
      </c>
      <c r="G275" s="199">
        <f>G276+G277</f>
        <v>0.30000000000000004</v>
      </c>
      <c r="H275" s="200">
        <v>0</v>
      </c>
      <c r="I275" s="201">
        <v>0</v>
      </c>
      <c r="J275" s="202">
        <f>G275+I275</f>
        <v>0.30000000000000004</v>
      </c>
      <c r="K275" s="203">
        <v>1.0860000000000001</v>
      </c>
      <c r="L275" s="204">
        <v>0</v>
      </c>
      <c r="M275" s="86">
        <f>K275+L275</f>
        <v>1.0860000000000001</v>
      </c>
      <c r="N275" s="88"/>
      <c r="O275" s="89"/>
      <c r="P275" s="89"/>
      <c r="Q275" s="90"/>
      <c r="R275" s="91"/>
      <c r="S275" s="541" t="s">
        <v>215</v>
      </c>
      <c r="T275" s="541" t="s">
        <v>226</v>
      </c>
      <c r="U275" s="541"/>
      <c r="V275" s="92">
        <v>58.134425700000001</v>
      </c>
      <c r="W275" s="93">
        <v>108.85502820000001</v>
      </c>
      <c r="X275" s="541" t="s">
        <v>213</v>
      </c>
      <c r="AC275" s="50"/>
      <c r="AD275" s="51"/>
      <c r="AE275" s="52"/>
      <c r="AF275" s="53">
        <v>1</v>
      </c>
      <c r="AG275" s="50"/>
      <c r="AH275" s="51"/>
      <c r="AI275" s="54"/>
      <c r="AJ275" s="53">
        <f>F275</f>
        <v>2</v>
      </c>
      <c r="AK275" s="373" t="s">
        <v>351</v>
      </c>
    </row>
    <row r="276" spans="1:37" x14ac:dyDescent="0.25">
      <c r="A276" s="232" t="s">
        <v>13</v>
      </c>
      <c r="B276" s="78"/>
      <c r="C276" s="79"/>
      <c r="D276" s="79"/>
      <c r="E276" s="80"/>
      <c r="F276" s="224">
        <v>1</v>
      </c>
      <c r="G276" s="439">
        <v>0.1</v>
      </c>
      <c r="H276" s="102"/>
      <c r="I276" s="103"/>
      <c r="J276" s="104"/>
      <c r="K276" s="104"/>
      <c r="L276" s="105"/>
      <c r="M276" s="106"/>
      <c r="N276" s="107">
        <f>J275</f>
        <v>0.30000000000000004</v>
      </c>
      <c r="O276" s="108">
        <f>N276/F276*100</f>
        <v>30.000000000000004</v>
      </c>
      <c r="P276" s="109">
        <f>IF(G275&gt;(F276*1.05),0,(F276*1.05)-G275)</f>
        <v>0.75</v>
      </c>
      <c r="Q276" s="109">
        <f>IF(N276&gt;(F276*1.05),0,(F276*1.05)-N276)</f>
        <v>0.75</v>
      </c>
      <c r="R276" s="110">
        <f>IF(N276&gt;(1.05*F276),0,(F276*1.05)-N276)</f>
        <v>0.75</v>
      </c>
      <c r="S276" s="542"/>
      <c r="T276" s="542"/>
      <c r="U276" s="542"/>
      <c r="V276" s="111"/>
      <c r="W276" s="112"/>
      <c r="X276" s="542"/>
      <c r="AC276" s="50"/>
      <c r="AD276" s="51"/>
      <c r="AE276" s="52"/>
      <c r="AF276" s="53"/>
      <c r="AG276" s="50"/>
      <c r="AH276" s="51"/>
      <c r="AI276" s="54"/>
      <c r="AJ276" s="53"/>
      <c r="AK276" s="373" t="s">
        <v>351</v>
      </c>
    </row>
    <row r="277" spans="1:37" x14ac:dyDescent="0.25">
      <c r="A277" s="232" t="s">
        <v>10</v>
      </c>
      <c r="B277" s="78"/>
      <c r="C277" s="79"/>
      <c r="D277" s="79"/>
      <c r="E277" s="80"/>
      <c r="F277" s="224">
        <v>1</v>
      </c>
      <c r="G277" s="439">
        <v>0.2</v>
      </c>
      <c r="H277" s="116"/>
      <c r="I277" s="117"/>
      <c r="J277" s="118"/>
      <c r="K277" s="119"/>
      <c r="L277" s="119"/>
      <c r="M277" s="119"/>
      <c r="N277" s="120"/>
      <c r="O277" s="121"/>
      <c r="P277" s="121"/>
      <c r="Q277" s="90"/>
      <c r="R277" s="91"/>
      <c r="S277" s="543"/>
      <c r="T277" s="543"/>
      <c r="U277" s="543"/>
      <c r="V277" s="122"/>
      <c r="W277" s="123"/>
      <c r="X277" s="543"/>
      <c r="AC277" s="50"/>
      <c r="AD277" s="51"/>
      <c r="AE277" s="52"/>
      <c r="AF277" s="53"/>
      <c r="AG277" s="50"/>
      <c r="AH277" s="51"/>
      <c r="AI277" s="54"/>
      <c r="AJ277" s="53"/>
      <c r="AK277" s="373" t="s">
        <v>351</v>
      </c>
    </row>
    <row r="278" spans="1:37" s="503" customFormat="1" x14ac:dyDescent="0.2">
      <c r="A278" s="161" t="s">
        <v>63</v>
      </c>
      <c r="B278" s="162" t="s">
        <v>42</v>
      </c>
      <c r="C278" s="162" t="s">
        <v>42</v>
      </c>
      <c r="D278" s="162" t="s">
        <v>42</v>
      </c>
      <c r="E278" s="162" t="s">
        <v>42</v>
      </c>
      <c r="F278" s="163"/>
      <c r="G278" s="163"/>
      <c r="H278" s="165" t="s">
        <v>220</v>
      </c>
      <c r="I278" s="166" t="s">
        <v>42</v>
      </c>
      <c r="J278" s="164"/>
      <c r="K278" s="164"/>
      <c r="L278" s="164"/>
      <c r="M278" s="164"/>
      <c r="N278" s="164"/>
      <c r="O278" s="167"/>
      <c r="P278" s="167"/>
      <c r="Q278" s="168"/>
      <c r="R278" s="168"/>
      <c r="S278" s="171"/>
      <c r="T278" s="170"/>
      <c r="U278" s="171"/>
      <c r="V278" s="172"/>
      <c r="W278" s="173"/>
      <c r="X278" s="76"/>
      <c r="Y278" s="62"/>
      <c r="Z278" s="62"/>
      <c r="AA278" s="62"/>
      <c r="AB278" s="62"/>
      <c r="AC278" s="50"/>
      <c r="AD278" s="51"/>
      <c r="AE278" s="52"/>
      <c r="AF278" s="53"/>
      <c r="AG278" s="50"/>
      <c r="AH278" s="51"/>
      <c r="AI278" s="54"/>
      <c r="AJ278" s="53"/>
      <c r="AK278" s="373" t="s">
        <v>351</v>
      </c>
    </row>
    <row r="279" spans="1:37" ht="14.25" customHeight="1" x14ac:dyDescent="0.25">
      <c r="A279" s="232" t="s">
        <v>227</v>
      </c>
      <c r="B279" s="174"/>
      <c r="C279" s="175"/>
      <c r="D279" s="175"/>
      <c r="E279" s="176" t="s">
        <v>82</v>
      </c>
      <c r="F279" s="224">
        <f>F280</f>
        <v>0.4</v>
      </c>
      <c r="G279" s="439">
        <f>G280</f>
        <v>0.1</v>
      </c>
      <c r="H279" s="200">
        <v>0</v>
      </c>
      <c r="I279" s="201">
        <v>0</v>
      </c>
      <c r="J279" s="202">
        <f>G279+I279</f>
        <v>0.1</v>
      </c>
      <c r="K279" s="203">
        <v>0.113</v>
      </c>
      <c r="L279" s="204">
        <v>0</v>
      </c>
      <c r="M279" s="86">
        <f>K279+L279</f>
        <v>0.113</v>
      </c>
      <c r="N279" s="88"/>
      <c r="O279" s="89"/>
      <c r="P279" s="89"/>
      <c r="Q279" s="90"/>
      <c r="R279" s="91"/>
      <c r="S279" s="547" t="s">
        <v>215</v>
      </c>
      <c r="T279" s="547" t="s">
        <v>228</v>
      </c>
      <c r="U279" s="547"/>
      <c r="V279" s="177" t="s">
        <v>229</v>
      </c>
      <c r="W279" s="178" t="s">
        <v>230</v>
      </c>
      <c r="X279" s="541" t="s">
        <v>213</v>
      </c>
      <c r="AC279" s="50"/>
      <c r="AD279" s="51"/>
      <c r="AE279" s="52"/>
      <c r="AF279" s="53">
        <v>1</v>
      </c>
      <c r="AG279" s="50"/>
      <c r="AH279" s="51"/>
      <c r="AI279" s="54"/>
      <c r="AJ279" s="53">
        <f>F279</f>
        <v>0.4</v>
      </c>
      <c r="AK279" s="373" t="s">
        <v>351</v>
      </c>
    </row>
    <row r="280" spans="1:37" x14ac:dyDescent="0.25">
      <c r="A280" s="232" t="s">
        <v>13</v>
      </c>
      <c r="B280" s="78"/>
      <c r="C280" s="79"/>
      <c r="D280" s="79"/>
      <c r="E280" s="80"/>
      <c r="F280" s="224">
        <v>0.4</v>
      </c>
      <c r="G280" s="439">
        <v>0.1</v>
      </c>
      <c r="H280" s="102"/>
      <c r="I280" s="103"/>
      <c r="J280" s="104"/>
      <c r="K280" s="104"/>
      <c r="L280" s="105"/>
      <c r="M280" s="106"/>
      <c r="N280" s="107">
        <f>J279</f>
        <v>0.1</v>
      </c>
      <c r="O280" s="108">
        <f>N280/F280*100</f>
        <v>25</v>
      </c>
      <c r="P280" s="109">
        <f>IF(G279&gt;(F280*1.05),0,(F280*1.05)-G279)</f>
        <v>0.32000000000000006</v>
      </c>
      <c r="Q280" s="109">
        <f>IF(N280&gt;(F280*1.05),0,(F280*1.05)-N280)</f>
        <v>0.32000000000000006</v>
      </c>
      <c r="R280" s="110">
        <f>IF(N280&gt;(1.05*F280),0,(F280*1.05)-N280)</f>
        <v>0.32000000000000006</v>
      </c>
      <c r="S280" s="548"/>
      <c r="T280" s="548"/>
      <c r="U280" s="548"/>
      <c r="V280" s="180"/>
      <c r="W280" s="181"/>
      <c r="X280" s="543"/>
      <c r="AC280" s="50"/>
      <c r="AD280" s="51"/>
      <c r="AE280" s="52"/>
      <c r="AF280" s="53"/>
      <c r="AG280" s="50"/>
      <c r="AH280" s="51"/>
      <c r="AI280" s="54"/>
      <c r="AJ280" s="53"/>
      <c r="AK280" s="373" t="s">
        <v>351</v>
      </c>
    </row>
    <row r="281" spans="1:37" s="503" customFormat="1" x14ac:dyDescent="0.2">
      <c r="A281" s="161" t="s">
        <v>63</v>
      </c>
      <c r="B281" s="162" t="s">
        <v>42</v>
      </c>
      <c r="C281" s="162" t="s">
        <v>42</v>
      </c>
      <c r="D281" s="162" t="s">
        <v>42</v>
      </c>
      <c r="E281" s="162" t="s">
        <v>42</v>
      </c>
      <c r="F281" s="163"/>
      <c r="G281" s="163"/>
      <c r="H281" s="165" t="s">
        <v>220</v>
      </c>
      <c r="I281" s="166" t="s">
        <v>42</v>
      </c>
      <c r="J281" s="164"/>
      <c r="K281" s="164"/>
      <c r="L281" s="164"/>
      <c r="M281" s="164"/>
      <c r="N281" s="164"/>
      <c r="O281" s="167"/>
      <c r="P281" s="167"/>
      <c r="Q281" s="168"/>
      <c r="R281" s="168"/>
      <c r="S281" s="171"/>
      <c r="T281" s="170"/>
      <c r="U281" s="171"/>
      <c r="V281" s="172"/>
      <c r="W281" s="173"/>
      <c r="X281" s="76"/>
      <c r="Y281" s="62"/>
      <c r="Z281" s="62"/>
      <c r="AA281" s="62"/>
      <c r="AB281" s="62"/>
      <c r="AC281" s="50"/>
      <c r="AD281" s="51"/>
      <c r="AE281" s="52"/>
      <c r="AF281" s="53"/>
      <c r="AG281" s="50"/>
      <c r="AH281" s="51"/>
      <c r="AI281" s="54"/>
      <c r="AJ281" s="53"/>
      <c r="AK281" s="373" t="s">
        <v>351</v>
      </c>
    </row>
    <row r="282" spans="1:37" s="503" customFormat="1" ht="14.25" customHeight="1" x14ac:dyDescent="0.25">
      <c r="A282" s="232" t="s">
        <v>231</v>
      </c>
      <c r="B282" s="174"/>
      <c r="C282" s="175"/>
      <c r="D282" s="175"/>
      <c r="E282" s="176" t="s">
        <v>82</v>
      </c>
      <c r="F282" s="198">
        <f>F283+F284</f>
        <v>8</v>
      </c>
      <c r="G282" s="199">
        <f>G283+G284</f>
        <v>0.2</v>
      </c>
      <c r="H282" s="200">
        <v>1.5000000000000013E-2</v>
      </c>
      <c r="I282" s="201">
        <v>1.5000000000000013E-2</v>
      </c>
      <c r="J282" s="202">
        <f>G282+I282</f>
        <v>0.21500000000000002</v>
      </c>
      <c r="K282" s="203">
        <v>1.1499999999999999</v>
      </c>
      <c r="L282" s="204">
        <v>0</v>
      </c>
      <c r="M282" s="86">
        <f>K282+L282</f>
        <v>1.1499999999999999</v>
      </c>
      <c r="N282" s="88"/>
      <c r="O282" s="89"/>
      <c r="P282" s="89"/>
      <c r="Q282" s="90"/>
      <c r="R282" s="91"/>
      <c r="S282" s="541" t="s">
        <v>215</v>
      </c>
      <c r="T282" s="541" t="s">
        <v>232</v>
      </c>
      <c r="U282" s="541"/>
      <c r="V282" s="92">
        <v>58.208479699999998</v>
      </c>
      <c r="W282" s="93">
        <v>108.96763799999999</v>
      </c>
      <c r="X282" s="541"/>
      <c r="Y282" s="62"/>
      <c r="Z282" s="62"/>
      <c r="AA282" s="62"/>
      <c r="AB282" s="62"/>
      <c r="AC282" s="50"/>
      <c r="AD282" s="51"/>
      <c r="AE282" s="52"/>
      <c r="AF282" s="53">
        <v>1</v>
      </c>
      <c r="AG282" s="50"/>
      <c r="AH282" s="51"/>
      <c r="AI282" s="54"/>
      <c r="AJ282" s="53">
        <f>F282</f>
        <v>8</v>
      </c>
      <c r="AK282" s="373" t="s">
        <v>351</v>
      </c>
    </row>
    <row r="283" spans="1:37" x14ac:dyDescent="0.25">
      <c r="A283" s="232" t="s">
        <v>13</v>
      </c>
      <c r="B283" s="78"/>
      <c r="C283" s="79"/>
      <c r="D283" s="79"/>
      <c r="E283" s="80"/>
      <c r="F283" s="224">
        <v>4</v>
      </c>
      <c r="G283" s="439">
        <v>0.1</v>
      </c>
      <c r="H283" s="102"/>
      <c r="I283" s="103"/>
      <c r="J283" s="104"/>
      <c r="K283" s="104"/>
      <c r="L283" s="105"/>
      <c r="M283" s="106"/>
      <c r="N283" s="107">
        <f>J282</f>
        <v>0.21500000000000002</v>
      </c>
      <c r="O283" s="108">
        <f>N283/F283*100</f>
        <v>5.3750000000000009</v>
      </c>
      <c r="P283" s="109">
        <f>IF(G282&gt;(F283*1.05),0,(F283*1.05)-G282)</f>
        <v>4</v>
      </c>
      <c r="Q283" s="109">
        <f>IF(N283&gt;(F283*1.05),0,(F283*1.05)-N283)</f>
        <v>3.9850000000000003</v>
      </c>
      <c r="R283" s="110">
        <f>IF(N283&gt;(1.05*F283),0,(F283*1.05)-N283)</f>
        <v>3.9850000000000003</v>
      </c>
      <c r="S283" s="542"/>
      <c r="T283" s="542"/>
      <c r="U283" s="542"/>
      <c r="V283" s="111"/>
      <c r="W283" s="112"/>
      <c r="X283" s="542"/>
      <c r="AC283" s="50"/>
      <c r="AD283" s="51"/>
      <c r="AE283" s="52"/>
      <c r="AF283" s="53"/>
      <c r="AG283" s="50"/>
      <c r="AH283" s="51"/>
      <c r="AI283" s="54"/>
      <c r="AJ283" s="53"/>
      <c r="AK283" s="373" t="s">
        <v>351</v>
      </c>
    </row>
    <row r="284" spans="1:37" x14ac:dyDescent="0.25">
      <c r="A284" s="232" t="s">
        <v>10</v>
      </c>
      <c r="B284" s="78"/>
      <c r="C284" s="79"/>
      <c r="D284" s="79"/>
      <c r="E284" s="80"/>
      <c r="F284" s="224">
        <v>4</v>
      </c>
      <c r="G284" s="439">
        <v>0.1</v>
      </c>
      <c r="H284" s="116"/>
      <c r="I284" s="117"/>
      <c r="J284" s="118"/>
      <c r="K284" s="119"/>
      <c r="L284" s="119"/>
      <c r="M284" s="119"/>
      <c r="N284" s="120"/>
      <c r="O284" s="121"/>
      <c r="P284" s="121"/>
      <c r="Q284" s="90"/>
      <c r="R284" s="91"/>
      <c r="S284" s="543"/>
      <c r="T284" s="543"/>
      <c r="U284" s="543"/>
      <c r="V284" s="122"/>
      <c r="W284" s="123"/>
      <c r="X284" s="543"/>
      <c r="AC284" s="50"/>
      <c r="AD284" s="51"/>
      <c r="AE284" s="52"/>
      <c r="AF284" s="53"/>
      <c r="AG284" s="50"/>
      <c r="AH284" s="51"/>
      <c r="AI284" s="54"/>
      <c r="AJ284" s="53"/>
      <c r="AK284" s="373" t="s">
        <v>351</v>
      </c>
    </row>
    <row r="285" spans="1:37" s="503" customFormat="1" x14ac:dyDescent="0.2">
      <c r="A285" s="63" t="s">
        <v>174</v>
      </c>
      <c r="B285" s="65" t="s">
        <v>42</v>
      </c>
      <c r="C285" s="65" t="s">
        <v>42</v>
      </c>
      <c r="D285" s="65" t="s">
        <v>42</v>
      </c>
      <c r="E285" s="65" t="s">
        <v>42</v>
      </c>
      <c r="F285" s="65" t="s">
        <v>42</v>
      </c>
      <c r="G285" s="432"/>
      <c r="H285" s="67"/>
      <c r="I285" s="68" t="s">
        <v>42</v>
      </c>
      <c r="J285" s="66"/>
      <c r="K285" s="66"/>
      <c r="L285" s="66"/>
      <c r="M285" s="66"/>
      <c r="N285" s="66"/>
      <c r="O285" s="69"/>
      <c r="P285" s="69"/>
      <c r="Q285" s="70"/>
      <c r="R285" s="70"/>
      <c r="S285" s="73"/>
      <c r="T285" s="72"/>
      <c r="U285" s="73"/>
      <c r="V285" s="74"/>
      <c r="W285" s="75"/>
      <c r="X285" s="76"/>
      <c r="Y285" s="62"/>
      <c r="Z285" s="62"/>
      <c r="AA285" s="62"/>
      <c r="AB285" s="62"/>
      <c r="AC285" s="50"/>
      <c r="AD285" s="51"/>
      <c r="AE285" s="52"/>
      <c r="AF285" s="53"/>
      <c r="AG285" s="50"/>
      <c r="AH285" s="51"/>
      <c r="AI285" s="54"/>
      <c r="AJ285" s="53"/>
      <c r="AK285" s="373" t="s">
        <v>351</v>
      </c>
    </row>
    <row r="286" spans="1:37" s="503" customFormat="1" ht="12.75" customHeight="1" x14ac:dyDescent="0.25">
      <c r="A286" s="288" t="s">
        <v>233</v>
      </c>
      <c r="B286" s="78"/>
      <c r="C286" s="125" t="s">
        <v>234</v>
      </c>
      <c r="D286" s="79"/>
      <c r="E286" s="80"/>
      <c r="F286" s="198">
        <f>F287+F288</f>
        <v>126</v>
      </c>
      <c r="G286" s="199">
        <f>G287+G288</f>
        <v>31.8</v>
      </c>
      <c r="H286" s="200">
        <v>0</v>
      </c>
      <c r="I286" s="201">
        <v>0.43600000000000005</v>
      </c>
      <c r="J286" s="202">
        <f>G286+I286</f>
        <v>32.236000000000004</v>
      </c>
      <c r="K286" s="203">
        <v>1.595</v>
      </c>
      <c r="L286" s="204">
        <v>23.879000000000001</v>
      </c>
      <c r="M286" s="86">
        <f>K286+L286</f>
        <v>25.474</v>
      </c>
      <c r="N286" s="88"/>
      <c r="O286" s="89"/>
      <c r="P286" s="89"/>
      <c r="Q286" s="90"/>
      <c r="R286" s="91"/>
      <c r="S286" s="541" t="s">
        <v>235</v>
      </c>
      <c r="T286" s="541" t="s">
        <v>236</v>
      </c>
      <c r="U286" s="541"/>
      <c r="V286" s="92">
        <v>56.160907000000002</v>
      </c>
      <c r="W286" s="93">
        <v>107.4539924</v>
      </c>
      <c r="X286" s="541"/>
      <c r="Y286" s="62"/>
      <c r="Z286" s="62"/>
      <c r="AA286" s="62"/>
      <c r="AB286" s="62"/>
      <c r="AC286" s="50"/>
      <c r="AD286" s="51">
        <v>1</v>
      </c>
      <c r="AE286" s="52"/>
      <c r="AF286" s="53"/>
      <c r="AG286" s="50"/>
      <c r="AH286" s="51">
        <f>F286</f>
        <v>126</v>
      </c>
      <c r="AI286" s="54"/>
      <c r="AJ286" s="53"/>
      <c r="AK286" s="373" t="s">
        <v>351</v>
      </c>
    </row>
    <row r="287" spans="1:37" x14ac:dyDescent="0.2">
      <c r="A287" s="127" t="s">
        <v>48</v>
      </c>
      <c r="B287" s="78"/>
      <c r="C287" s="79"/>
      <c r="D287" s="79"/>
      <c r="E287" s="80"/>
      <c r="F287" s="224">
        <v>63</v>
      </c>
      <c r="G287" s="444">
        <v>18.5</v>
      </c>
      <c r="H287" s="102"/>
      <c r="I287" s="103"/>
      <c r="J287" s="104"/>
      <c r="K287" s="104"/>
      <c r="L287" s="105"/>
      <c r="M287" s="106"/>
      <c r="N287" s="107">
        <f>J286</f>
        <v>32.236000000000004</v>
      </c>
      <c r="O287" s="108">
        <f>N287/F287*100</f>
        <v>51.168253968253971</v>
      </c>
      <c r="P287" s="109">
        <f>IF(G286&gt;(F287*1.05),0,(F287*1.05)-G286)</f>
        <v>34.350000000000009</v>
      </c>
      <c r="Q287" s="109">
        <f>IF(N287&gt;(F287*1.05),0,(F287*1.05)-N287)</f>
        <v>33.914000000000001</v>
      </c>
      <c r="R287" s="110">
        <f>IF(N287&gt;(1.05*F287),0,(F287*1.05)-N287)</f>
        <v>33.914000000000001</v>
      </c>
      <c r="S287" s="542"/>
      <c r="T287" s="542"/>
      <c r="U287" s="542"/>
      <c r="V287" s="111"/>
      <c r="W287" s="112"/>
      <c r="X287" s="542"/>
      <c r="AC287" s="50"/>
      <c r="AD287" s="51"/>
      <c r="AE287" s="52"/>
      <c r="AF287" s="53"/>
      <c r="AG287" s="50"/>
      <c r="AH287" s="51"/>
      <c r="AI287" s="54"/>
      <c r="AJ287" s="53"/>
      <c r="AK287" s="373" t="s">
        <v>351</v>
      </c>
    </row>
    <row r="288" spans="1:37" x14ac:dyDescent="0.2">
      <c r="A288" s="127" t="s">
        <v>49</v>
      </c>
      <c r="B288" s="78"/>
      <c r="C288" s="79"/>
      <c r="D288" s="79"/>
      <c r="E288" s="80"/>
      <c r="F288" s="224">
        <v>63</v>
      </c>
      <c r="G288" s="444">
        <v>13.3</v>
      </c>
      <c r="H288" s="116"/>
      <c r="I288" s="117"/>
      <c r="J288" s="118"/>
      <c r="K288" s="119"/>
      <c r="L288" s="119"/>
      <c r="M288" s="119"/>
      <c r="N288" s="120"/>
      <c r="O288" s="121"/>
      <c r="P288" s="121"/>
      <c r="Q288" s="90"/>
      <c r="R288" s="91"/>
      <c r="S288" s="543"/>
      <c r="T288" s="543"/>
      <c r="U288" s="543"/>
      <c r="V288" s="122"/>
      <c r="W288" s="123"/>
      <c r="X288" s="543"/>
      <c r="AC288" s="50"/>
      <c r="AD288" s="51"/>
      <c r="AE288" s="52"/>
      <c r="AF288" s="53"/>
      <c r="AG288" s="50"/>
      <c r="AH288" s="51"/>
      <c r="AI288" s="54"/>
      <c r="AJ288" s="53"/>
      <c r="AK288" s="373" t="s">
        <v>351</v>
      </c>
    </row>
    <row r="289" spans="1:37" s="503" customFormat="1" x14ac:dyDescent="0.2">
      <c r="A289" s="63"/>
      <c r="B289" s="65" t="s">
        <v>42</v>
      </c>
      <c r="C289" s="65" t="s">
        <v>42</v>
      </c>
      <c r="D289" s="65" t="s">
        <v>42</v>
      </c>
      <c r="E289" s="65" t="s">
        <v>42</v>
      </c>
      <c r="F289" s="65" t="s">
        <v>42</v>
      </c>
      <c r="G289" s="432"/>
      <c r="H289" s="67"/>
      <c r="I289" s="68" t="s">
        <v>42</v>
      </c>
      <c r="J289" s="66"/>
      <c r="K289" s="66"/>
      <c r="L289" s="66"/>
      <c r="M289" s="66"/>
      <c r="N289" s="66"/>
      <c r="O289" s="69"/>
      <c r="P289" s="69"/>
      <c r="Q289" s="70"/>
      <c r="R289" s="70"/>
      <c r="S289" s="73"/>
      <c r="T289" s="72"/>
      <c r="U289" s="73"/>
      <c r="V289" s="74"/>
      <c r="W289" s="75"/>
      <c r="X289" s="76"/>
      <c r="Y289" s="62"/>
      <c r="Z289" s="62"/>
      <c r="AA289" s="62"/>
      <c r="AB289" s="62"/>
      <c r="AC289" s="50"/>
      <c r="AD289" s="51"/>
      <c r="AE289" s="52"/>
      <c r="AF289" s="53"/>
      <c r="AG289" s="50"/>
      <c r="AH289" s="51"/>
      <c r="AI289" s="54"/>
      <c r="AJ289" s="53"/>
      <c r="AK289" s="373" t="s">
        <v>351</v>
      </c>
    </row>
    <row r="290" spans="1:37" s="503" customFormat="1" ht="12.75" customHeight="1" x14ac:dyDescent="0.25">
      <c r="A290" s="289" t="s">
        <v>233</v>
      </c>
      <c r="B290" s="78"/>
      <c r="C290" s="79"/>
      <c r="D290" s="79"/>
      <c r="E290" s="80"/>
      <c r="F290" s="198">
        <f>F291+F292</f>
        <v>32</v>
      </c>
      <c r="G290" s="199">
        <f>G291+G292</f>
        <v>15.8</v>
      </c>
      <c r="H290" s="200">
        <v>0.33600000000000008</v>
      </c>
      <c r="I290" s="201">
        <v>0.33600000000000008</v>
      </c>
      <c r="J290" s="202">
        <f>G290+I290</f>
        <v>16.135999999999999</v>
      </c>
      <c r="K290" s="203">
        <v>0</v>
      </c>
      <c r="L290" s="204">
        <v>0</v>
      </c>
      <c r="M290" s="86">
        <f>K290+L290</f>
        <v>0</v>
      </c>
      <c r="N290" s="88"/>
      <c r="O290" s="89"/>
      <c r="P290" s="89"/>
      <c r="Q290" s="90"/>
      <c r="R290" s="91"/>
      <c r="S290" s="541" t="s">
        <v>235</v>
      </c>
      <c r="T290" s="541" t="s">
        <v>236</v>
      </c>
      <c r="U290" s="541"/>
      <c r="V290" s="92">
        <v>56.160907000000002</v>
      </c>
      <c r="W290" s="93">
        <v>107.4539924</v>
      </c>
      <c r="X290" s="541"/>
      <c r="Y290" s="62"/>
      <c r="Z290" s="62"/>
      <c r="AA290" s="62"/>
      <c r="AB290" s="62"/>
      <c r="AC290" s="50"/>
      <c r="AD290" s="51"/>
      <c r="AE290" s="52"/>
      <c r="AF290" s="53"/>
      <c r="AG290" s="50"/>
      <c r="AH290" s="51"/>
      <c r="AI290" s="54"/>
      <c r="AJ290" s="53"/>
      <c r="AK290" s="373" t="s">
        <v>351</v>
      </c>
    </row>
    <row r="291" spans="1:37" x14ac:dyDescent="0.2">
      <c r="A291" s="290" t="s">
        <v>13</v>
      </c>
      <c r="B291" s="78"/>
      <c r="C291" s="79"/>
      <c r="D291" s="79"/>
      <c r="E291" s="80"/>
      <c r="F291" s="224">
        <v>16</v>
      </c>
      <c r="G291" s="444">
        <v>8.4</v>
      </c>
      <c r="H291" s="102"/>
      <c r="I291" s="103"/>
      <c r="J291" s="104"/>
      <c r="K291" s="104"/>
      <c r="L291" s="105"/>
      <c r="M291" s="106"/>
      <c r="N291" s="107">
        <f>J290</f>
        <v>16.135999999999999</v>
      </c>
      <c r="O291" s="108">
        <f>N291/F291*100</f>
        <v>100.85</v>
      </c>
      <c r="P291" s="109">
        <f>IF(G290&gt;(F291*1.05),0,(F291*1.05)-G290)</f>
        <v>1</v>
      </c>
      <c r="Q291" s="109">
        <f>IF(N291&gt;(F291*1.05),0,(F291*1.05)-N291)</f>
        <v>0.66400000000000148</v>
      </c>
      <c r="R291" s="110">
        <f>IF(N291&gt;(1.05*F291),0,(F291*1.05)-N291)</f>
        <v>0.66400000000000148</v>
      </c>
      <c r="S291" s="542"/>
      <c r="T291" s="542"/>
      <c r="U291" s="542"/>
      <c r="V291" s="111"/>
      <c r="W291" s="112"/>
      <c r="X291" s="542"/>
      <c r="AC291" s="50"/>
      <c r="AD291" s="51"/>
      <c r="AE291" s="52"/>
      <c r="AF291" s="53"/>
      <c r="AG291" s="50"/>
      <c r="AH291" s="51"/>
      <c r="AI291" s="54"/>
      <c r="AJ291" s="53"/>
      <c r="AK291" s="373" t="s">
        <v>351</v>
      </c>
    </row>
    <row r="292" spans="1:37" x14ac:dyDescent="0.2">
      <c r="A292" s="290" t="s">
        <v>10</v>
      </c>
      <c r="B292" s="78"/>
      <c r="C292" s="79"/>
      <c r="D292" s="79"/>
      <c r="E292" s="80"/>
      <c r="F292" s="224">
        <v>16</v>
      </c>
      <c r="G292" s="444">
        <v>7.4</v>
      </c>
      <c r="H292" s="116"/>
      <c r="I292" s="117"/>
      <c r="J292" s="118"/>
      <c r="K292" s="119"/>
      <c r="L292" s="119"/>
      <c r="M292" s="119"/>
      <c r="N292" s="120"/>
      <c r="O292" s="121"/>
      <c r="P292" s="121"/>
      <c r="Q292" s="90"/>
      <c r="R292" s="91"/>
      <c r="S292" s="543"/>
      <c r="T292" s="543"/>
      <c r="U292" s="543"/>
      <c r="V292" s="122"/>
      <c r="W292" s="123"/>
      <c r="X292" s="543"/>
      <c r="AC292" s="50"/>
      <c r="AD292" s="51"/>
      <c r="AE292" s="52"/>
      <c r="AF292" s="53"/>
      <c r="AG292" s="50"/>
      <c r="AH292" s="51"/>
      <c r="AI292" s="54"/>
      <c r="AJ292" s="53"/>
      <c r="AK292" s="373" t="s">
        <v>351</v>
      </c>
    </row>
    <row r="293" spans="1:37" s="503" customFormat="1" x14ac:dyDescent="0.2">
      <c r="A293" s="161" t="s">
        <v>63</v>
      </c>
      <c r="B293" s="162" t="s">
        <v>42</v>
      </c>
      <c r="C293" s="162" t="s">
        <v>42</v>
      </c>
      <c r="D293" s="162" t="s">
        <v>42</v>
      </c>
      <c r="E293" s="162" t="s">
        <v>42</v>
      </c>
      <c r="F293" s="163"/>
      <c r="G293" s="163"/>
      <c r="H293" s="165" t="s">
        <v>237</v>
      </c>
      <c r="I293" s="166" t="s">
        <v>42</v>
      </c>
      <c r="J293" s="164"/>
      <c r="K293" s="164"/>
      <c r="L293" s="164"/>
      <c r="M293" s="164"/>
      <c r="N293" s="164"/>
      <c r="O293" s="167"/>
      <c r="P293" s="167"/>
      <c r="Q293" s="168"/>
      <c r="R293" s="168"/>
      <c r="S293" s="171"/>
      <c r="T293" s="170"/>
      <c r="U293" s="171"/>
      <c r="V293" s="172"/>
      <c r="W293" s="173"/>
      <c r="X293" s="76"/>
      <c r="Y293" s="62"/>
      <c r="Z293" s="62"/>
      <c r="AA293" s="62"/>
      <c r="AB293" s="62"/>
      <c r="AC293" s="50"/>
      <c r="AD293" s="51"/>
      <c r="AE293" s="52"/>
      <c r="AF293" s="53"/>
      <c r="AG293" s="50"/>
      <c r="AH293" s="51"/>
      <c r="AI293" s="54"/>
      <c r="AJ293" s="53"/>
      <c r="AK293" s="373" t="s">
        <v>351</v>
      </c>
    </row>
    <row r="294" spans="1:37" s="503" customFormat="1" ht="14.25" customHeight="1" x14ac:dyDescent="0.25">
      <c r="A294" s="192" t="s">
        <v>326</v>
      </c>
      <c r="B294" s="174"/>
      <c r="C294" s="175"/>
      <c r="D294" s="175"/>
      <c r="E294" s="176" t="s">
        <v>82</v>
      </c>
      <c r="F294" s="198">
        <f>F295+F296</f>
        <v>12.6</v>
      </c>
      <c r="G294" s="199">
        <f>G295+G296</f>
        <v>4.2</v>
      </c>
      <c r="H294" s="200">
        <v>0</v>
      </c>
      <c r="I294" s="201">
        <v>0</v>
      </c>
      <c r="J294" s="202">
        <f>G294+I294</f>
        <v>4.2</v>
      </c>
      <c r="K294" s="203">
        <v>0</v>
      </c>
      <c r="L294" s="204">
        <v>4.8810000000000002</v>
      </c>
      <c r="M294" s="86">
        <f>K294+L294</f>
        <v>4.8810000000000002</v>
      </c>
      <c r="N294" s="88"/>
      <c r="O294" s="89"/>
      <c r="P294" s="89"/>
      <c r="Q294" s="90"/>
      <c r="R294" s="91"/>
      <c r="S294" s="541" t="s">
        <v>235</v>
      </c>
      <c r="T294" s="541" t="s">
        <v>241</v>
      </c>
      <c r="U294" s="541"/>
      <c r="V294" s="92">
        <v>56.266232000000002</v>
      </c>
      <c r="W294" s="93">
        <v>107.58103800000001</v>
      </c>
      <c r="X294" s="541"/>
      <c r="Y294" s="62"/>
      <c r="Z294" s="62"/>
      <c r="AA294" s="62"/>
      <c r="AB294" s="62"/>
      <c r="AC294" s="50"/>
      <c r="AD294" s="51"/>
      <c r="AE294" s="52"/>
      <c r="AF294" s="53">
        <v>1</v>
      </c>
      <c r="AG294" s="50"/>
      <c r="AH294" s="51"/>
      <c r="AI294" s="54"/>
      <c r="AJ294" s="53">
        <f>F294</f>
        <v>12.6</v>
      </c>
      <c r="AK294" s="373" t="s">
        <v>351</v>
      </c>
    </row>
    <row r="295" spans="1:37" x14ac:dyDescent="0.2">
      <c r="A295" s="192" t="s">
        <v>13</v>
      </c>
      <c r="B295" s="78"/>
      <c r="C295" s="79"/>
      <c r="D295" s="79"/>
      <c r="E295" s="80"/>
      <c r="F295" s="207">
        <v>6.3</v>
      </c>
      <c r="G295" s="266">
        <v>1.7</v>
      </c>
      <c r="H295" s="102"/>
      <c r="I295" s="103"/>
      <c r="J295" s="104"/>
      <c r="K295" s="104"/>
      <c r="L295" s="105"/>
      <c r="M295" s="106"/>
      <c r="N295" s="107">
        <f>J294</f>
        <v>4.2</v>
      </c>
      <c r="O295" s="108">
        <f>N295/F295*100</f>
        <v>66.666666666666671</v>
      </c>
      <c r="P295" s="109">
        <f>IF(G294&gt;(F295*1.05),0,(F295*1.05)-G294)</f>
        <v>2.415</v>
      </c>
      <c r="Q295" s="109">
        <f>IF(N295&gt;(F295*1.05),0,(F295*1.05)-N295)</f>
        <v>2.415</v>
      </c>
      <c r="R295" s="110">
        <f>IF(N295&gt;(1.05*F295),0,(F295*1.05)-N295)</f>
        <v>2.415</v>
      </c>
      <c r="S295" s="542"/>
      <c r="T295" s="542"/>
      <c r="U295" s="542"/>
      <c r="V295" s="111"/>
      <c r="W295" s="112"/>
      <c r="X295" s="542"/>
      <c r="AC295" s="50"/>
      <c r="AD295" s="51"/>
      <c r="AE295" s="52"/>
      <c r="AF295" s="53"/>
      <c r="AG295" s="50"/>
      <c r="AH295" s="51"/>
      <c r="AI295" s="54"/>
      <c r="AJ295" s="53"/>
      <c r="AK295" s="373" t="s">
        <v>351</v>
      </c>
    </row>
    <row r="296" spans="1:37" x14ac:dyDescent="0.2">
      <c r="A296" s="192" t="s">
        <v>10</v>
      </c>
      <c r="B296" s="78"/>
      <c r="C296" s="79"/>
      <c r="D296" s="79"/>
      <c r="E296" s="80"/>
      <c r="F296" s="207">
        <v>6.3</v>
      </c>
      <c r="G296" s="266">
        <v>2.5</v>
      </c>
      <c r="H296" s="116"/>
      <c r="I296" s="117"/>
      <c r="J296" s="118"/>
      <c r="K296" s="119"/>
      <c r="L296" s="119"/>
      <c r="M296" s="119"/>
      <c r="N296" s="120"/>
      <c r="O296" s="121"/>
      <c r="P296" s="121"/>
      <c r="Q296" s="90"/>
      <c r="R296" s="91"/>
      <c r="S296" s="543"/>
      <c r="T296" s="543"/>
      <c r="U296" s="543"/>
      <c r="V296" s="122"/>
      <c r="W296" s="123"/>
      <c r="X296" s="543"/>
      <c r="AC296" s="50"/>
      <c r="AD296" s="51"/>
      <c r="AE296" s="52"/>
      <c r="AF296" s="53"/>
      <c r="AG296" s="50"/>
      <c r="AH296" s="51"/>
      <c r="AI296" s="54"/>
      <c r="AJ296" s="53"/>
      <c r="AK296" s="373" t="s">
        <v>351</v>
      </c>
    </row>
    <row r="297" spans="1:37" s="503" customFormat="1" x14ac:dyDescent="0.2">
      <c r="A297" s="161" t="s">
        <v>63</v>
      </c>
      <c r="B297" s="162" t="s">
        <v>42</v>
      </c>
      <c r="C297" s="162" t="s">
        <v>42</v>
      </c>
      <c r="D297" s="162" t="s">
        <v>42</v>
      </c>
      <c r="E297" s="162" t="s">
        <v>42</v>
      </c>
      <c r="F297" s="163"/>
      <c r="G297" s="163"/>
      <c r="H297" s="165" t="s">
        <v>237</v>
      </c>
      <c r="I297" s="166" t="s">
        <v>42</v>
      </c>
      <c r="J297" s="164"/>
      <c r="K297" s="164"/>
      <c r="L297" s="164"/>
      <c r="M297" s="164"/>
      <c r="N297" s="164"/>
      <c r="O297" s="167"/>
      <c r="P297" s="167"/>
      <c r="Q297" s="168"/>
      <c r="R297" s="168"/>
      <c r="S297" s="171"/>
      <c r="T297" s="170"/>
      <c r="U297" s="171"/>
      <c r="V297" s="172"/>
      <c r="W297" s="173"/>
      <c r="X297" s="76"/>
      <c r="Y297" s="62"/>
      <c r="Z297" s="62"/>
      <c r="AA297" s="62"/>
      <c r="AB297" s="62"/>
      <c r="AC297" s="50"/>
      <c r="AD297" s="51"/>
      <c r="AE297" s="52"/>
      <c r="AF297" s="53"/>
      <c r="AG297" s="50"/>
      <c r="AH297" s="51"/>
      <c r="AI297" s="54"/>
      <c r="AJ297" s="53"/>
      <c r="AK297" s="373" t="s">
        <v>351</v>
      </c>
    </row>
    <row r="298" spans="1:37" ht="14.25" customHeight="1" x14ac:dyDescent="0.25">
      <c r="A298" s="192" t="s">
        <v>238</v>
      </c>
      <c r="B298" s="174"/>
      <c r="C298" s="175"/>
      <c r="D298" s="175"/>
      <c r="E298" s="176" t="s">
        <v>82</v>
      </c>
      <c r="F298" s="198">
        <f>F299+F300</f>
        <v>8</v>
      </c>
      <c r="G298" s="199">
        <f>G299+G300</f>
        <v>0.6</v>
      </c>
      <c r="H298" s="200">
        <v>0.1</v>
      </c>
      <c r="I298" s="201">
        <v>0.1</v>
      </c>
      <c r="J298" s="202">
        <f>G298+I298</f>
        <v>0.7</v>
      </c>
      <c r="K298" s="203">
        <v>0.6</v>
      </c>
      <c r="L298" s="204">
        <v>1.5</v>
      </c>
      <c r="M298" s="86">
        <f>K298+L298</f>
        <v>2.1</v>
      </c>
      <c r="N298" s="88"/>
      <c r="O298" s="89"/>
      <c r="P298" s="89"/>
      <c r="Q298" s="90"/>
      <c r="R298" s="91"/>
      <c r="S298" s="541" t="s">
        <v>235</v>
      </c>
      <c r="T298" s="541" t="s">
        <v>239</v>
      </c>
      <c r="U298" s="541"/>
      <c r="V298" s="92">
        <v>56.3539812</v>
      </c>
      <c r="W298" s="93">
        <v>107.1106911</v>
      </c>
      <c r="X298" s="541"/>
      <c r="AC298" s="50"/>
      <c r="AD298" s="51"/>
      <c r="AE298" s="52"/>
      <c r="AF298" s="53">
        <v>1</v>
      </c>
      <c r="AG298" s="50"/>
      <c r="AH298" s="51"/>
      <c r="AI298" s="54"/>
      <c r="AJ298" s="53">
        <f>F298</f>
        <v>8</v>
      </c>
      <c r="AK298" s="373" t="s">
        <v>351</v>
      </c>
    </row>
    <row r="299" spans="1:37" x14ac:dyDescent="0.25">
      <c r="A299" s="192" t="s">
        <v>13</v>
      </c>
      <c r="B299" s="78"/>
      <c r="C299" s="79"/>
      <c r="D299" s="79"/>
      <c r="E299" s="80"/>
      <c r="F299" s="207">
        <v>4</v>
      </c>
      <c r="G299" s="437">
        <v>0.3</v>
      </c>
      <c r="H299" s="102"/>
      <c r="I299" s="103"/>
      <c r="J299" s="104"/>
      <c r="K299" s="104"/>
      <c r="L299" s="105"/>
      <c r="M299" s="106"/>
      <c r="N299" s="107">
        <f>J298</f>
        <v>0.7</v>
      </c>
      <c r="O299" s="108">
        <f>N299/F299*100</f>
        <v>17.5</v>
      </c>
      <c r="P299" s="109">
        <f>IF(G298&gt;(F299*1.05),0,(F299*1.05)-G298)</f>
        <v>3.6</v>
      </c>
      <c r="Q299" s="109">
        <f>IF(N299&gt;(F299*1.05),0,(F299*1.05)-N299)</f>
        <v>3.5</v>
      </c>
      <c r="R299" s="110">
        <f>IF(N299&gt;(1.05*F299),0,(F299*1.05)-N299)</f>
        <v>3.5</v>
      </c>
      <c r="S299" s="542"/>
      <c r="T299" s="542"/>
      <c r="U299" s="542"/>
      <c r="V299" s="111"/>
      <c r="W299" s="112"/>
      <c r="X299" s="542"/>
      <c r="AC299" s="50"/>
      <c r="AD299" s="51"/>
      <c r="AE299" s="52"/>
      <c r="AF299" s="53"/>
      <c r="AG299" s="50"/>
      <c r="AH299" s="51"/>
      <c r="AI299" s="54"/>
      <c r="AJ299" s="53"/>
      <c r="AK299" s="373" t="s">
        <v>351</v>
      </c>
    </row>
    <row r="300" spans="1:37" x14ac:dyDescent="0.25">
      <c r="A300" s="192" t="s">
        <v>10</v>
      </c>
      <c r="B300" s="78"/>
      <c r="C300" s="79"/>
      <c r="D300" s="79"/>
      <c r="E300" s="80"/>
      <c r="F300" s="207">
        <v>4</v>
      </c>
      <c r="G300" s="437">
        <v>0.3</v>
      </c>
      <c r="H300" s="116"/>
      <c r="I300" s="117"/>
      <c r="J300" s="118"/>
      <c r="K300" s="119"/>
      <c r="L300" s="119"/>
      <c r="M300" s="119"/>
      <c r="N300" s="120"/>
      <c r="O300" s="121"/>
      <c r="P300" s="121"/>
      <c r="Q300" s="90"/>
      <c r="R300" s="91"/>
      <c r="S300" s="543"/>
      <c r="T300" s="543"/>
      <c r="U300" s="543"/>
      <c r="V300" s="122"/>
      <c r="W300" s="123"/>
      <c r="X300" s="543"/>
      <c r="AC300" s="50"/>
      <c r="AD300" s="51"/>
      <c r="AE300" s="52"/>
      <c r="AF300" s="53"/>
      <c r="AG300" s="50"/>
      <c r="AH300" s="51"/>
      <c r="AI300" s="54"/>
      <c r="AJ300" s="53"/>
      <c r="AK300" s="373" t="s">
        <v>351</v>
      </c>
    </row>
    <row r="301" spans="1:37" s="503" customFormat="1" x14ac:dyDescent="0.2">
      <c r="A301" s="161" t="s">
        <v>63</v>
      </c>
      <c r="B301" s="162" t="s">
        <v>42</v>
      </c>
      <c r="C301" s="162" t="s">
        <v>42</v>
      </c>
      <c r="D301" s="162" t="s">
        <v>42</v>
      </c>
      <c r="E301" s="162" t="s">
        <v>42</v>
      </c>
      <c r="F301" s="163"/>
      <c r="G301" s="163"/>
      <c r="H301" s="165" t="s">
        <v>237</v>
      </c>
      <c r="I301" s="166" t="s">
        <v>42</v>
      </c>
      <c r="J301" s="164"/>
      <c r="K301" s="164"/>
      <c r="L301" s="164"/>
      <c r="M301" s="164"/>
      <c r="N301" s="164"/>
      <c r="O301" s="167"/>
      <c r="P301" s="167"/>
      <c r="Q301" s="168"/>
      <c r="R301" s="168"/>
      <c r="S301" s="171"/>
      <c r="T301" s="170"/>
      <c r="U301" s="171"/>
      <c r="V301" s="172"/>
      <c r="W301" s="173"/>
      <c r="X301" s="76"/>
      <c r="Y301" s="62"/>
      <c r="Z301" s="62"/>
      <c r="AA301" s="62"/>
      <c r="AB301" s="62"/>
      <c r="AC301" s="50"/>
      <c r="AD301" s="51"/>
      <c r="AE301" s="52"/>
      <c r="AF301" s="53"/>
      <c r="AG301" s="50"/>
      <c r="AH301" s="51"/>
      <c r="AI301" s="54"/>
      <c r="AJ301" s="53"/>
      <c r="AK301" s="373" t="s">
        <v>351</v>
      </c>
    </row>
    <row r="302" spans="1:37" s="503" customFormat="1" ht="14.25" customHeight="1" x14ac:dyDescent="0.25">
      <c r="A302" s="192" t="s">
        <v>240</v>
      </c>
      <c r="B302" s="174"/>
      <c r="C302" s="175"/>
      <c r="D302" s="175"/>
      <c r="E302" s="176" t="s">
        <v>82</v>
      </c>
      <c r="F302" s="198">
        <f>F303+F304</f>
        <v>20</v>
      </c>
      <c r="G302" s="199">
        <f>G303+G304</f>
        <v>1.1000000000000001</v>
      </c>
      <c r="H302" s="200">
        <v>0</v>
      </c>
      <c r="I302" s="201">
        <v>0</v>
      </c>
      <c r="J302" s="202">
        <f>G302+I302</f>
        <v>1.1000000000000001</v>
      </c>
      <c r="K302" s="203">
        <v>0.63800000000000001</v>
      </c>
      <c r="L302" s="204">
        <v>1.4</v>
      </c>
      <c r="M302" s="86">
        <f>K302+L302</f>
        <v>2.0379999999999998</v>
      </c>
      <c r="N302" s="88"/>
      <c r="O302" s="89"/>
      <c r="P302" s="89"/>
      <c r="Q302" s="90"/>
      <c r="R302" s="91"/>
      <c r="S302" s="541" t="s">
        <v>235</v>
      </c>
      <c r="T302" s="541" t="s">
        <v>241</v>
      </c>
      <c r="U302" s="541"/>
      <c r="V302" s="92">
        <v>55.979417099999999</v>
      </c>
      <c r="W302" s="93">
        <v>107.5710869</v>
      </c>
      <c r="X302" s="541"/>
      <c r="Y302" s="62"/>
      <c r="Z302" s="62"/>
      <c r="AA302" s="62"/>
      <c r="AB302" s="62"/>
      <c r="AC302" s="50"/>
      <c r="AD302" s="51"/>
      <c r="AE302" s="52"/>
      <c r="AF302" s="53">
        <v>1</v>
      </c>
      <c r="AG302" s="50"/>
      <c r="AH302" s="51"/>
      <c r="AI302" s="54"/>
      <c r="AJ302" s="53">
        <f>F302</f>
        <v>20</v>
      </c>
      <c r="AK302" s="373" t="s">
        <v>351</v>
      </c>
    </row>
    <row r="303" spans="1:37" x14ac:dyDescent="0.2">
      <c r="A303" s="192" t="s">
        <v>13</v>
      </c>
      <c r="B303" s="78"/>
      <c r="C303" s="79"/>
      <c r="D303" s="79"/>
      <c r="E303" s="80"/>
      <c r="F303" s="207">
        <v>10</v>
      </c>
      <c r="G303" s="266">
        <v>1.1000000000000001</v>
      </c>
      <c r="H303" s="102"/>
      <c r="I303" s="103"/>
      <c r="J303" s="104"/>
      <c r="K303" s="104"/>
      <c r="L303" s="105"/>
      <c r="M303" s="106"/>
      <c r="N303" s="107">
        <f>J302</f>
        <v>1.1000000000000001</v>
      </c>
      <c r="O303" s="108">
        <f>N303/F303*100</f>
        <v>11.000000000000002</v>
      </c>
      <c r="P303" s="109">
        <f>IF(G302&gt;(F303*1.05),0,(F303*1.05)-G302)</f>
        <v>9.4</v>
      </c>
      <c r="Q303" s="109">
        <f>IF(N303&gt;(F303*1.05),0,(F303*1.05)-N303)</f>
        <v>9.4</v>
      </c>
      <c r="R303" s="110">
        <f>IF(N303&gt;(1.05*F303),0,(F303*1.05)-N303)</f>
        <v>9.4</v>
      </c>
      <c r="S303" s="542"/>
      <c r="T303" s="542"/>
      <c r="U303" s="542"/>
      <c r="V303" s="111"/>
      <c r="W303" s="112"/>
      <c r="X303" s="542"/>
      <c r="AC303" s="50"/>
      <c r="AD303" s="51"/>
      <c r="AE303" s="52"/>
      <c r="AF303" s="53"/>
      <c r="AG303" s="50"/>
      <c r="AH303" s="51"/>
      <c r="AI303" s="54"/>
      <c r="AJ303" s="53"/>
      <c r="AK303" s="373" t="s">
        <v>351</v>
      </c>
    </row>
    <row r="304" spans="1:37" x14ac:dyDescent="0.2">
      <c r="A304" s="192" t="s">
        <v>10</v>
      </c>
      <c r="B304" s="78"/>
      <c r="C304" s="79"/>
      <c r="D304" s="79"/>
      <c r="E304" s="80"/>
      <c r="F304" s="207">
        <v>10</v>
      </c>
      <c r="G304" s="266">
        <v>0</v>
      </c>
      <c r="H304" s="116"/>
      <c r="I304" s="117"/>
      <c r="J304" s="118"/>
      <c r="K304" s="119"/>
      <c r="L304" s="119"/>
      <c r="M304" s="119"/>
      <c r="N304" s="120"/>
      <c r="O304" s="121"/>
      <c r="P304" s="121"/>
      <c r="Q304" s="90"/>
      <c r="R304" s="91"/>
      <c r="S304" s="543"/>
      <c r="T304" s="543"/>
      <c r="U304" s="543"/>
      <c r="V304" s="122"/>
      <c r="W304" s="123"/>
      <c r="X304" s="543"/>
      <c r="AC304" s="50"/>
      <c r="AD304" s="51"/>
      <c r="AE304" s="52"/>
      <c r="AF304" s="53"/>
      <c r="AG304" s="50"/>
      <c r="AH304" s="51"/>
      <c r="AI304" s="54"/>
      <c r="AJ304" s="53"/>
      <c r="AK304" s="373" t="s">
        <v>351</v>
      </c>
    </row>
    <row r="305" spans="1:37" s="503" customFormat="1" x14ac:dyDescent="0.2">
      <c r="A305" s="161"/>
      <c r="B305" s="162" t="s">
        <v>42</v>
      </c>
      <c r="C305" s="162" t="s">
        <v>42</v>
      </c>
      <c r="D305" s="162" t="s">
        <v>42</v>
      </c>
      <c r="E305" s="162" t="s">
        <v>42</v>
      </c>
      <c r="F305" s="163"/>
      <c r="G305" s="163"/>
      <c r="H305" s="165"/>
      <c r="I305" s="166" t="s">
        <v>42</v>
      </c>
      <c r="J305" s="164"/>
      <c r="K305" s="164"/>
      <c r="L305" s="164"/>
      <c r="M305" s="164"/>
      <c r="N305" s="164"/>
      <c r="O305" s="167"/>
      <c r="P305" s="167"/>
      <c r="Q305" s="168"/>
      <c r="R305" s="168"/>
      <c r="S305" s="171"/>
      <c r="T305" s="170"/>
      <c r="U305" s="171"/>
      <c r="V305" s="172"/>
      <c r="W305" s="173"/>
      <c r="X305" s="76"/>
      <c r="Y305" s="62"/>
      <c r="Z305" s="62"/>
      <c r="AA305" s="62"/>
      <c r="AB305" s="62"/>
      <c r="AC305" s="50"/>
      <c r="AD305" s="51"/>
      <c r="AE305" s="52"/>
      <c r="AF305" s="53"/>
      <c r="AG305" s="50"/>
      <c r="AH305" s="51"/>
      <c r="AI305" s="54"/>
      <c r="AJ305" s="53"/>
      <c r="AK305" s="373" t="s">
        <v>351</v>
      </c>
    </row>
    <row r="306" spans="1:37" ht="14.25" customHeight="1" x14ac:dyDescent="0.25">
      <c r="A306" s="192" t="s">
        <v>242</v>
      </c>
      <c r="B306" s="174"/>
      <c r="C306" s="175"/>
      <c r="D306" s="175"/>
      <c r="E306" s="176" t="s">
        <v>243</v>
      </c>
      <c r="F306" s="198">
        <f>F307</f>
        <v>0.16</v>
      </c>
      <c r="G306" s="445">
        <f>G307</f>
        <v>0.1</v>
      </c>
      <c r="H306" s="200">
        <v>0</v>
      </c>
      <c r="I306" s="201">
        <v>0</v>
      </c>
      <c r="J306" s="202">
        <f>G306+I306</f>
        <v>0.1</v>
      </c>
      <c r="K306" s="203">
        <v>0.12</v>
      </c>
      <c r="L306" s="204">
        <v>0</v>
      </c>
      <c r="M306" s="86">
        <f>K306+L306</f>
        <v>0.12</v>
      </c>
      <c r="N306" s="88"/>
      <c r="O306" s="89"/>
      <c r="P306" s="89"/>
      <c r="Q306" s="90"/>
      <c r="R306" s="91"/>
      <c r="S306" s="547" t="s">
        <v>244</v>
      </c>
      <c r="T306" s="547" t="s">
        <v>245</v>
      </c>
      <c r="U306" s="547"/>
      <c r="V306" s="177">
        <v>55.702451799999999</v>
      </c>
      <c r="W306" s="178">
        <v>107.82317159999999</v>
      </c>
      <c r="X306" s="549"/>
      <c r="AC306" s="50"/>
      <c r="AD306" s="51"/>
      <c r="AE306" s="52"/>
      <c r="AF306" s="53">
        <v>1</v>
      </c>
      <c r="AG306" s="50"/>
      <c r="AH306" s="51"/>
      <c r="AI306" s="54"/>
      <c r="AJ306" s="53">
        <f>F306</f>
        <v>0.16</v>
      </c>
      <c r="AK306" s="373" t="s">
        <v>351</v>
      </c>
    </row>
    <row r="307" spans="1:37" x14ac:dyDescent="0.25">
      <c r="A307" s="192" t="s">
        <v>13</v>
      </c>
      <c r="B307" s="78"/>
      <c r="C307" s="79"/>
      <c r="D307" s="79"/>
      <c r="E307" s="80"/>
      <c r="F307" s="207">
        <v>0.16</v>
      </c>
      <c r="G307" s="207">
        <v>0.1</v>
      </c>
      <c r="H307" s="102"/>
      <c r="I307" s="103"/>
      <c r="J307" s="104"/>
      <c r="K307" s="104"/>
      <c r="L307" s="105"/>
      <c r="M307" s="106"/>
      <c r="N307" s="107">
        <f>J306</f>
        <v>0.1</v>
      </c>
      <c r="O307" s="108">
        <f>N307/F307*100</f>
        <v>62.5</v>
      </c>
      <c r="P307" s="109">
        <f>IF(G306&gt;(F307*1.05),0,(F307*1.05)-G306)</f>
        <v>6.8000000000000005E-2</v>
      </c>
      <c r="Q307" s="109">
        <f>IF(N307&gt;(F307*1.05),0,(F307*1.05)-N307)</f>
        <v>6.8000000000000005E-2</v>
      </c>
      <c r="R307" s="110">
        <f>IF(N307&gt;(1.05*F307),0,(F307*1.05)-N307)</f>
        <v>6.8000000000000005E-2</v>
      </c>
      <c r="S307" s="548"/>
      <c r="T307" s="548"/>
      <c r="U307" s="548"/>
      <c r="V307" s="180"/>
      <c r="W307" s="181"/>
      <c r="X307" s="550"/>
      <c r="AC307" s="50"/>
      <c r="AD307" s="51"/>
      <c r="AE307" s="52"/>
      <c r="AF307" s="53"/>
      <c r="AG307" s="50"/>
      <c r="AH307" s="51"/>
      <c r="AI307" s="54"/>
      <c r="AJ307" s="53"/>
      <c r="AK307" s="373" t="s">
        <v>351</v>
      </c>
    </row>
    <row r="308" spans="1:37" s="503" customFormat="1" x14ac:dyDescent="0.2">
      <c r="A308" s="63" t="s">
        <v>174</v>
      </c>
      <c r="B308" s="65" t="s">
        <v>42</v>
      </c>
      <c r="C308" s="65" t="s">
        <v>42</v>
      </c>
      <c r="D308" s="65" t="s">
        <v>42</v>
      </c>
      <c r="E308" s="65" t="s">
        <v>42</v>
      </c>
      <c r="F308" s="65" t="s">
        <v>42</v>
      </c>
      <c r="G308" s="432"/>
      <c r="H308" s="67"/>
      <c r="I308" s="68" t="s">
        <v>42</v>
      </c>
      <c r="J308" s="66"/>
      <c r="K308" s="66"/>
      <c r="L308" s="66"/>
      <c r="M308" s="66"/>
      <c r="N308" s="66"/>
      <c r="O308" s="69"/>
      <c r="P308" s="69"/>
      <c r="Q308" s="70"/>
      <c r="R308" s="70"/>
      <c r="S308" s="73"/>
      <c r="T308" s="72"/>
      <c r="U308" s="73"/>
      <c r="V308" s="74"/>
      <c r="W308" s="75"/>
      <c r="X308" s="76"/>
      <c r="Y308" s="62"/>
      <c r="Z308" s="62"/>
      <c r="AA308" s="62"/>
      <c r="AB308" s="62"/>
      <c r="AC308" s="50"/>
      <c r="AD308" s="51"/>
      <c r="AE308" s="52"/>
      <c r="AF308" s="53"/>
      <c r="AG308" s="50"/>
      <c r="AH308" s="51"/>
      <c r="AI308" s="54"/>
      <c r="AJ308" s="53"/>
      <c r="AK308" s="373" t="s">
        <v>351</v>
      </c>
    </row>
    <row r="309" spans="1:37" ht="14.25" customHeight="1" x14ac:dyDescent="0.25">
      <c r="A309" s="288" t="s">
        <v>246</v>
      </c>
      <c r="B309" s="78"/>
      <c r="C309" s="125" t="s">
        <v>176</v>
      </c>
      <c r="D309" s="79"/>
      <c r="E309" s="80"/>
      <c r="F309" s="207">
        <f>F310+F311+F312</f>
        <v>70</v>
      </c>
      <c r="G309" s="199">
        <f>G310+G311+G312</f>
        <v>24.5</v>
      </c>
      <c r="H309" s="202">
        <v>0.71791999999999989</v>
      </c>
      <c r="I309" s="202">
        <v>1.4053699999999998</v>
      </c>
      <c r="J309" s="202">
        <f>G309+I309</f>
        <v>25.905370000000001</v>
      </c>
      <c r="K309" s="203">
        <v>37.430999999999997</v>
      </c>
      <c r="L309" s="204">
        <v>9.952</v>
      </c>
      <c r="M309" s="86">
        <f>K309+L309</f>
        <v>47.382999999999996</v>
      </c>
      <c r="N309" s="88"/>
      <c r="O309" s="89"/>
      <c r="P309" s="89"/>
      <c r="Q309" s="90"/>
      <c r="R309" s="91"/>
      <c r="S309" s="541" t="s">
        <v>46</v>
      </c>
      <c r="T309" s="541" t="s">
        <v>247</v>
      </c>
      <c r="U309" s="544"/>
      <c r="V309" s="147">
        <v>55.539170900000002</v>
      </c>
      <c r="W309" s="148">
        <v>101.06245989999999</v>
      </c>
      <c r="X309" s="541"/>
      <c r="AC309" s="50"/>
      <c r="AD309" s="51">
        <v>1</v>
      </c>
      <c r="AE309" s="52"/>
      <c r="AF309" s="53"/>
      <c r="AG309" s="50"/>
      <c r="AH309" s="51">
        <f>F309</f>
        <v>70</v>
      </c>
      <c r="AI309" s="54"/>
      <c r="AJ309" s="53"/>
      <c r="AK309" s="373" t="s">
        <v>351</v>
      </c>
    </row>
    <row r="310" spans="1:37" x14ac:dyDescent="0.2">
      <c r="A310" s="192" t="s">
        <v>13</v>
      </c>
      <c r="B310" s="78"/>
      <c r="C310" s="79"/>
      <c r="D310" s="79"/>
      <c r="E310" s="80"/>
      <c r="F310" s="207">
        <v>25</v>
      </c>
      <c r="G310" s="266">
        <v>14.7</v>
      </c>
      <c r="H310" s="104"/>
      <c r="I310" s="104"/>
      <c r="J310" s="104"/>
      <c r="K310" s="104"/>
      <c r="L310" s="105"/>
      <c r="M310" s="106"/>
      <c r="N310" s="149">
        <f>J309</f>
        <v>25.905370000000001</v>
      </c>
      <c r="O310" s="150">
        <f>N310/(F310+F311)*100</f>
        <v>57.567488888888896</v>
      </c>
      <c r="P310" s="151">
        <f>IF(G309&gt;((F310+F311)*1.05),0,((F310+F311)*1.05)-G309)</f>
        <v>22.75</v>
      </c>
      <c r="Q310" s="151">
        <f>IF(N310&gt;((F310+F311)*1.05),0,((F310+F311)*1.05)-N310)</f>
        <v>21.344629999999999</v>
      </c>
      <c r="R310" s="151">
        <f>IF(N310&gt;((F310+F311)*1.05),0,((F310+F311)*1.05)-N310)</f>
        <v>21.344629999999999</v>
      </c>
      <c r="S310" s="542"/>
      <c r="T310" s="542"/>
      <c r="U310" s="545"/>
      <c r="V310" s="152"/>
      <c r="W310" s="153"/>
      <c r="X310" s="542"/>
      <c r="AC310" s="50"/>
      <c r="AD310" s="51"/>
      <c r="AE310" s="52"/>
      <c r="AF310" s="53"/>
      <c r="AG310" s="50"/>
      <c r="AH310" s="51"/>
      <c r="AI310" s="54"/>
      <c r="AJ310" s="53"/>
      <c r="AK310" s="373" t="s">
        <v>351</v>
      </c>
    </row>
    <row r="311" spans="1:37" x14ac:dyDescent="0.2">
      <c r="A311" s="192" t="s">
        <v>10</v>
      </c>
      <c r="B311" s="78"/>
      <c r="C311" s="79"/>
      <c r="D311" s="79"/>
      <c r="E311" s="80"/>
      <c r="F311" s="207">
        <v>20</v>
      </c>
      <c r="G311" s="266">
        <v>9.8000000000000007</v>
      </c>
      <c r="H311" s="156"/>
      <c r="I311" s="156"/>
      <c r="J311" s="156"/>
      <c r="K311" s="6"/>
      <c r="L311" s="6"/>
      <c r="M311" s="157"/>
      <c r="N311" s="149">
        <f>J309</f>
        <v>25.905370000000001</v>
      </c>
      <c r="O311" s="150">
        <f>N311/(F310+F312)*100</f>
        <v>51.810740000000003</v>
      </c>
      <c r="P311" s="151">
        <f>IF(G309&gt;((F310+F312)*1.05),0,((F310+F312)*1.05)-G309)</f>
        <v>28</v>
      </c>
      <c r="Q311" s="151">
        <f>IF(N311&gt;((F310+F312)*1.05),0,((F310+F312)*1.05)-N311)</f>
        <v>26.594629999999999</v>
      </c>
      <c r="R311" s="151">
        <f>IF(N311&gt;((F310+F312)*1.05),0,((F310+F312)*1.05)-N311)</f>
        <v>26.594629999999999</v>
      </c>
      <c r="S311" s="542"/>
      <c r="T311" s="542"/>
      <c r="U311" s="545"/>
      <c r="V311" s="152"/>
      <c r="W311" s="153"/>
      <c r="X311" s="542"/>
      <c r="AC311" s="50"/>
      <c r="AD311" s="51"/>
      <c r="AE311" s="52"/>
      <c r="AF311" s="53"/>
      <c r="AG311" s="50"/>
      <c r="AH311" s="51"/>
      <c r="AI311" s="54"/>
      <c r="AJ311" s="53"/>
      <c r="AK311" s="373" t="s">
        <v>351</v>
      </c>
    </row>
    <row r="312" spans="1:37" x14ac:dyDescent="0.2">
      <c r="A312" s="192" t="s">
        <v>60</v>
      </c>
      <c r="B312" s="78"/>
      <c r="C312" s="79"/>
      <c r="D312" s="79"/>
      <c r="E312" s="80"/>
      <c r="F312" s="207">
        <v>25</v>
      </c>
      <c r="G312" s="266">
        <v>0</v>
      </c>
      <c r="H312" s="118"/>
      <c r="I312" s="118"/>
      <c r="J312" s="118"/>
      <c r="K312" s="119"/>
      <c r="L312" s="119"/>
      <c r="M312" s="119"/>
      <c r="N312" s="120"/>
      <c r="O312" s="121"/>
      <c r="P312" s="121"/>
      <c r="Q312" s="90"/>
      <c r="R312" s="91"/>
      <c r="S312" s="543"/>
      <c r="T312" s="543"/>
      <c r="U312" s="546"/>
      <c r="V312" s="158"/>
      <c r="W312" s="159"/>
      <c r="X312" s="543"/>
      <c r="AC312" s="50"/>
      <c r="AD312" s="51"/>
      <c r="AE312" s="52"/>
      <c r="AF312" s="53"/>
      <c r="AG312" s="50"/>
      <c r="AH312" s="51"/>
      <c r="AI312" s="54"/>
      <c r="AJ312" s="53"/>
      <c r="AK312" s="373" t="s">
        <v>351</v>
      </c>
    </row>
    <row r="313" spans="1:37" s="503" customFormat="1" x14ac:dyDescent="0.2">
      <c r="A313" s="161" t="s">
        <v>63</v>
      </c>
      <c r="B313" s="162" t="s">
        <v>42</v>
      </c>
      <c r="C313" s="162" t="s">
        <v>42</v>
      </c>
      <c r="D313" s="162" t="s">
        <v>42</v>
      </c>
      <c r="E313" s="162" t="s">
        <v>42</v>
      </c>
      <c r="F313" s="163"/>
      <c r="G313" s="163"/>
      <c r="H313" s="165" t="s">
        <v>248</v>
      </c>
      <c r="I313" s="166" t="s">
        <v>42</v>
      </c>
      <c r="J313" s="164"/>
      <c r="K313" s="164"/>
      <c r="L313" s="164"/>
      <c r="M313" s="164"/>
      <c r="N313" s="164"/>
      <c r="O313" s="167"/>
      <c r="P313" s="167"/>
      <c r="Q313" s="168"/>
      <c r="R313" s="168"/>
      <c r="S313" s="171"/>
      <c r="T313" s="170"/>
      <c r="U313" s="171"/>
      <c r="V313" s="172"/>
      <c r="W313" s="173"/>
      <c r="X313" s="76"/>
      <c r="Y313" s="62"/>
      <c r="Z313" s="62"/>
      <c r="AA313" s="62"/>
      <c r="AB313" s="62"/>
      <c r="AC313" s="50"/>
      <c r="AD313" s="51"/>
      <c r="AE313" s="52"/>
      <c r="AF313" s="53"/>
      <c r="AG313" s="50"/>
      <c r="AH313" s="51"/>
      <c r="AI313" s="54"/>
      <c r="AJ313" s="53"/>
      <c r="AK313" s="373" t="s">
        <v>351</v>
      </c>
    </row>
    <row r="314" spans="1:37" ht="14.25" customHeight="1" x14ac:dyDescent="0.25">
      <c r="A314" s="192" t="s">
        <v>249</v>
      </c>
      <c r="B314" s="174"/>
      <c r="C314" s="175"/>
      <c r="D314" s="175"/>
      <c r="E314" s="176" t="s">
        <v>82</v>
      </c>
      <c r="F314" s="198">
        <f>F315+F316</f>
        <v>8</v>
      </c>
      <c r="G314" s="199">
        <f>G315+G316</f>
        <v>1.3</v>
      </c>
      <c r="H314" s="200">
        <v>-5.0000000000001432E-4</v>
      </c>
      <c r="I314" s="201">
        <v>-5.0000000000001432E-4</v>
      </c>
      <c r="J314" s="202">
        <f>G314+I314</f>
        <v>1.2995000000000001</v>
      </c>
      <c r="K314" s="203">
        <v>1.8939999999999999</v>
      </c>
      <c r="L314" s="204">
        <v>0</v>
      </c>
      <c r="M314" s="86">
        <f>K314+L314</f>
        <v>1.8939999999999999</v>
      </c>
      <c r="N314" s="88"/>
      <c r="O314" s="89"/>
      <c r="P314" s="89"/>
      <c r="Q314" s="90"/>
      <c r="R314" s="91"/>
      <c r="S314" s="541" t="s">
        <v>46</v>
      </c>
      <c r="T314" s="541" t="s">
        <v>250</v>
      </c>
      <c r="U314" s="541"/>
      <c r="V314" s="92">
        <v>55.428330000000003</v>
      </c>
      <c r="W314" s="93">
        <v>100.91889</v>
      </c>
      <c r="X314" s="541"/>
      <c r="AC314" s="50"/>
      <c r="AD314" s="51"/>
      <c r="AE314" s="52"/>
      <c r="AF314" s="53">
        <v>1</v>
      </c>
      <c r="AG314" s="50"/>
      <c r="AH314" s="51"/>
      <c r="AI314" s="54"/>
      <c r="AJ314" s="53">
        <f>F314</f>
        <v>8</v>
      </c>
      <c r="AK314" s="373" t="s">
        <v>351</v>
      </c>
    </row>
    <row r="315" spans="1:37" x14ac:dyDescent="0.2">
      <c r="A315" s="192" t="s">
        <v>13</v>
      </c>
      <c r="B315" s="78"/>
      <c r="C315" s="79"/>
      <c r="D315" s="79"/>
      <c r="E315" s="80"/>
      <c r="F315" s="207">
        <v>4</v>
      </c>
      <c r="G315" s="129">
        <v>0</v>
      </c>
      <c r="H315" s="102"/>
      <c r="I315" s="103"/>
      <c r="J315" s="104"/>
      <c r="K315" s="104"/>
      <c r="L315" s="105"/>
      <c r="M315" s="106"/>
      <c r="N315" s="107">
        <f>J314</f>
        <v>1.2995000000000001</v>
      </c>
      <c r="O315" s="108">
        <f>N315/F315*100</f>
        <v>32.487500000000004</v>
      </c>
      <c r="P315" s="109">
        <f>IF(G314&gt;(F315*1.05),0,(F315*1.05)-G314)</f>
        <v>2.9000000000000004</v>
      </c>
      <c r="Q315" s="109">
        <f>IF(N315&gt;(F315*1.05),0,(F315*1.05)-N315)</f>
        <v>2.9005000000000001</v>
      </c>
      <c r="R315" s="110">
        <f>IF(N315&gt;(1.05*F315),0,(F315*1.05)-N315)</f>
        <v>2.9005000000000001</v>
      </c>
      <c r="S315" s="542"/>
      <c r="T315" s="542"/>
      <c r="U315" s="542"/>
      <c r="V315" s="111"/>
      <c r="W315" s="112"/>
      <c r="X315" s="542"/>
      <c r="AC315" s="50"/>
      <c r="AD315" s="51"/>
      <c r="AE315" s="52"/>
      <c r="AF315" s="53"/>
      <c r="AG315" s="50"/>
      <c r="AH315" s="51"/>
      <c r="AI315" s="54"/>
      <c r="AJ315" s="53"/>
      <c r="AK315" s="373" t="s">
        <v>351</v>
      </c>
    </row>
    <row r="316" spans="1:37" x14ac:dyDescent="0.2">
      <c r="A316" s="192" t="s">
        <v>10</v>
      </c>
      <c r="B316" s="78"/>
      <c r="C316" s="79"/>
      <c r="D316" s="79"/>
      <c r="E316" s="80"/>
      <c r="F316" s="207">
        <v>4</v>
      </c>
      <c r="G316" s="266">
        <v>1.3</v>
      </c>
      <c r="H316" s="116"/>
      <c r="I316" s="117"/>
      <c r="J316" s="118"/>
      <c r="K316" s="119"/>
      <c r="L316" s="119"/>
      <c r="M316" s="119"/>
      <c r="N316" s="120"/>
      <c r="O316" s="121"/>
      <c r="P316" s="121"/>
      <c r="Q316" s="90"/>
      <c r="R316" s="91"/>
      <c r="S316" s="543"/>
      <c r="T316" s="543"/>
      <c r="U316" s="543"/>
      <c r="V316" s="122"/>
      <c r="W316" s="123"/>
      <c r="X316" s="543"/>
      <c r="AC316" s="50"/>
      <c r="AD316" s="51"/>
      <c r="AE316" s="52"/>
      <c r="AF316" s="53"/>
      <c r="AG316" s="50"/>
      <c r="AH316" s="51"/>
      <c r="AI316" s="54"/>
      <c r="AJ316" s="53"/>
      <c r="AK316" s="373" t="s">
        <v>351</v>
      </c>
    </row>
    <row r="317" spans="1:37" s="503" customFormat="1" x14ac:dyDescent="0.2">
      <c r="A317" s="161" t="s">
        <v>63</v>
      </c>
      <c r="B317" s="162" t="s">
        <v>42</v>
      </c>
      <c r="C317" s="162" t="s">
        <v>42</v>
      </c>
      <c r="D317" s="162" t="s">
        <v>42</v>
      </c>
      <c r="E317" s="162" t="s">
        <v>42</v>
      </c>
      <c r="F317" s="163"/>
      <c r="G317" s="163"/>
      <c r="H317" s="165" t="s">
        <v>248</v>
      </c>
      <c r="I317" s="166" t="s">
        <v>42</v>
      </c>
      <c r="J317" s="164"/>
      <c r="K317" s="164"/>
      <c r="L317" s="164"/>
      <c r="M317" s="164"/>
      <c r="N317" s="164"/>
      <c r="O317" s="167"/>
      <c r="P317" s="167"/>
      <c r="Q317" s="168"/>
      <c r="R317" s="168"/>
      <c r="S317" s="171"/>
      <c r="T317" s="170"/>
      <c r="U317" s="171"/>
      <c r="V317" s="172"/>
      <c r="W317" s="173"/>
      <c r="X317" s="76"/>
      <c r="Y317" s="62"/>
      <c r="Z317" s="62"/>
      <c r="AA317" s="62"/>
      <c r="AB317" s="62"/>
      <c r="AC317" s="50"/>
      <c r="AD317" s="51"/>
      <c r="AE317" s="52"/>
      <c r="AF317" s="53"/>
      <c r="AG317" s="50"/>
      <c r="AH317" s="51"/>
      <c r="AI317" s="54"/>
      <c r="AJ317" s="53"/>
      <c r="AK317" s="373" t="s">
        <v>351</v>
      </c>
    </row>
    <row r="318" spans="1:37" ht="12.75" customHeight="1" x14ac:dyDescent="0.25">
      <c r="A318" s="192" t="s">
        <v>251</v>
      </c>
      <c r="B318" s="174"/>
      <c r="C318" s="175"/>
      <c r="D318" s="175"/>
      <c r="E318" s="176" t="s">
        <v>82</v>
      </c>
      <c r="F318" s="198">
        <f>F319+F320</f>
        <v>4.0999999999999996</v>
      </c>
      <c r="G318" s="199">
        <f>G319+G320</f>
        <v>1.5</v>
      </c>
      <c r="H318" s="200">
        <v>8.1999999999999976E-2</v>
      </c>
      <c r="I318" s="201">
        <v>8.1999999999999976E-2</v>
      </c>
      <c r="J318" s="202">
        <f>G318+I318</f>
        <v>1.5820000000000001</v>
      </c>
      <c r="K318" s="203">
        <v>1.921</v>
      </c>
      <c r="L318" s="204">
        <v>0</v>
      </c>
      <c r="M318" s="86">
        <f>K318+L318</f>
        <v>1.921</v>
      </c>
      <c r="N318" s="88"/>
      <c r="O318" s="89"/>
      <c r="P318" s="89"/>
      <c r="Q318" s="90"/>
      <c r="R318" s="91"/>
      <c r="S318" s="541" t="s">
        <v>46</v>
      </c>
      <c r="T318" s="541" t="s">
        <v>252</v>
      </c>
      <c r="U318" s="541"/>
      <c r="V318" s="92">
        <v>55.747500000000002</v>
      </c>
      <c r="W318" s="93">
        <v>101.73333</v>
      </c>
      <c r="X318" s="541"/>
      <c r="AC318" s="50"/>
      <c r="AD318" s="51"/>
      <c r="AE318" s="52"/>
      <c r="AF318" s="53">
        <v>1</v>
      </c>
      <c r="AG318" s="50"/>
      <c r="AH318" s="51"/>
      <c r="AI318" s="54"/>
      <c r="AJ318" s="53">
        <f>F318</f>
        <v>4.0999999999999996</v>
      </c>
      <c r="AK318" s="373" t="s">
        <v>351</v>
      </c>
    </row>
    <row r="319" spans="1:37" x14ac:dyDescent="0.25">
      <c r="A319" s="192" t="s">
        <v>13</v>
      </c>
      <c r="B319" s="78"/>
      <c r="C319" s="79"/>
      <c r="D319" s="79"/>
      <c r="E319" s="80"/>
      <c r="F319" s="207">
        <v>2.5</v>
      </c>
      <c r="G319" s="437">
        <v>1</v>
      </c>
      <c r="H319" s="102"/>
      <c r="I319" s="103"/>
      <c r="J319" s="104"/>
      <c r="K319" s="104"/>
      <c r="L319" s="105"/>
      <c r="M319" s="106"/>
      <c r="N319" s="107">
        <f>J318</f>
        <v>1.5820000000000001</v>
      </c>
      <c r="O319" s="108">
        <f>N319/F319*100</f>
        <v>63.28</v>
      </c>
      <c r="P319" s="109">
        <f>IF(G318&gt;(F319*1.05),0,(F319*1.05)-G318)</f>
        <v>1.125</v>
      </c>
      <c r="Q319" s="109">
        <f>IF(N319&gt;(F319*1.05),0,(F319*1.05)-N319)</f>
        <v>1.0429999999999999</v>
      </c>
      <c r="R319" s="110">
        <f>IF(N319&gt;(1.05*F319),0,(F319*1.05)-N319)</f>
        <v>1.0429999999999999</v>
      </c>
      <c r="S319" s="542"/>
      <c r="T319" s="542"/>
      <c r="U319" s="542"/>
      <c r="V319" s="111"/>
      <c r="W319" s="112"/>
      <c r="X319" s="542"/>
      <c r="AC319" s="50"/>
      <c r="AD319" s="51"/>
      <c r="AE319" s="52"/>
      <c r="AF319" s="53"/>
      <c r="AG319" s="50"/>
      <c r="AH319" s="51"/>
      <c r="AI319" s="54"/>
      <c r="AJ319" s="53"/>
      <c r="AK319" s="373" t="s">
        <v>351</v>
      </c>
    </row>
    <row r="320" spans="1:37" x14ac:dyDescent="0.25">
      <c r="A320" s="192" t="s">
        <v>10</v>
      </c>
      <c r="B320" s="78"/>
      <c r="C320" s="79"/>
      <c r="D320" s="79"/>
      <c r="E320" s="80"/>
      <c r="F320" s="207">
        <v>1.6</v>
      </c>
      <c r="G320" s="437">
        <v>0.5</v>
      </c>
      <c r="H320" s="116"/>
      <c r="I320" s="117"/>
      <c r="J320" s="118"/>
      <c r="K320" s="119"/>
      <c r="L320" s="119"/>
      <c r="M320" s="119"/>
      <c r="N320" s="120"/>
      <c r="O320" s="121"/>
      <c r="P320" s="121"/>
      <c r="Q320" s="90"/>
      <c r="R320" s="91"/>
      <c r="S320" s="543"/>
      <c r="T320" s="543"/>
      <c r="U320" s="543"/>
      <c r="V320" s="122"/>
      <c r="W320" s="123"/>
      <c r="X320" s="543"/>
      <c r="AC320" s="50"/>
      <c r="AD320" s="51"/>
      <c r="AE320" s="52"/>
      <c r="AF320" s="53"/>
      <c r="AG320" s="50"/>
      <c r="AH320" s="51"/>
      <c r="AI320" s="54"/>
      <c r="AJ320" s="53"/>
      <c r="AK320" s="373" t="s">
        <v>351</v>
      </c>
    </row>
    <row r="321" spans="1:37" s="503" customFormat="1" x14ac:dyDescent="0.2">
      <c r="A321" s="161" t="s">
        <v>63</v>
      </c>
      <c r="B321" s="162" t="s">
        <v>42</v>
      </c>
      <c r="C321" s="162" t="s">
        <v>42</v>
      </c>
      <c r="D321" s="162" t="s">
        <v>42</v>
      </c>
      <c r="E321" s="162" t="s">
        <v>42</v>
      </c>
      <c r="F321" s="163"/>
      <c r="G321" s="163"/>
      <c r="H321" s="165" t="s">
        <v>248</v>
      </c>
      <c r="I321" s="166" t="s">
        <v>42</v>
      </c>
      <c r="J321" s="164"/>
      <c r="K321" s="164"/>
      <c r="L321" s="164"/>
      <c r="M321" s="164"/>
      <c r="N321" s="164"/>
      <c r="O321" s="167"/>
      <c r="P321" s="167"/>
      <c r="Q321" s="168"/>
      <c r="R321" s="168"/>
      <c r="S321" s="171"/>
      <c r="T321" s="170"/>
      <c r="U321" s="171"/>
      <c r="V321" s="172"/>
      <c r="W321" s="173"/>
      <c r="X321" s="76"/>
      <c r="Y321" s="62"/>
      <c r="Z321" s="62"/>
      <c r="AA321" s="62"/>
      <c r="AB321" s="62"/>
      <c r="AC321" s="50"/>
      <c r="AD321" s="51"/>
      <c r="AE321" s="52"/>
      <c r="AF321" s="53"/>
      <c r="AG321" s="50"/>
      <c r="AH321" s="51"/>
      <c r="AI321" s="54"/>
      <c r="AJ321" s="53"/>
      <c r="AK321" s="373" t="s">
        <v>351</v>
      </c>
    </row>
    <row r="322" spans="1:37" ht="14.25" customHeight="1" x14ac:dyDescent="0.25">
      <c r="A322" s="192" t="s">
        <v>253</v>
      </c>
      <c r="B322" s="174"/>
      <c r="C322" s="175"/>
      <c r="D322" s="175"/>
      <c r="E322" s="176" t="s">
        <v>82</v>
      </c>
      <c r="F322" s="198">
        <f>F323</f>
        <v>1.6</v>
      </c>
      <c r="G322" s="199">
        <f>G323</f>
        <v>0.7</v>
      </c>
      <c r="H322" s="200">
        <v>0</v>
      </c>
      <c r="I322" s="201">
        <v>0</v>
      </c>
      <c r="J322" s="202">
        <f>G322+I322</f>
        <v>0.7</v>
      </c>
      <c r="K322" s="203">
        <v>0</v>
      </c>
      <c r="L322" s="204">
        <v>0.8</v>
      </c>
      <c r="M322" s="86">
        <f>K322+L322</f>
        <v>0.8</v>
      </c>
      <c r="N322" s="88"/>
      <c r="O322" s="89"/>
      <c r="P322" s="89"/>
      <c r="Q322" s="90"/>
      <c r="R322" s="91"/>
      <c r="S322" s="547" t="s">
        <v>46</v>
      </c>
      <c r="T322" s="547" t="s">
        <v>254</v>
      </c>
      <c r="U322" s="547"/>
      <c r="V322" s="177">
        <v>55.335560000000001</v>
      </c>
      <c r="W322" s="178">
        <v>101.15</v>
      </c>
      <c r="X322" s="549"/>
      <c r="AC322" s="50"/>
      <c r="AD322" s="51"/>
      <c r="AE322" s="52"/>
      <c r="AF322" s="53">
        <v>1</v>
      </c>
      <c r="AG322" s="50"/>
      <c r="AH322" s="51"/>
      <c r="AI322" s="54"/>
      <c r="AJ322" s="53">
        <f>F322</f>
        <v>1.6</v>
      </c>
      <c r="AK322" s="373" t="s">
        <v>351</v>
      </c>
    </row>
    <row r="323" spans="1:37" x14ac:dyDescent="0.25">
      <c r="A323" s="192" t="s">
        <v>13</v>
      </c>
      <c r="B323" s="78"/>
      <c r="C323" s="79"/>
      <c r="D323" s="79"/>
      <c r="E323" s="80"/>
      <c r="F323" s="207">
        <v>1.6</v>
      </c>
      <c r="G323" s="437">
        <v>0.7</v>
      </c>
      <c r="H323" s="102"/>
      <c r="I323" s="103"/>
      <c r="J323" s="104"/>
      <c r="K323" s="104"/>
      <c r="L323" s="105"/>
      <c r="M323" s="106"/>
      <c r="N323" s="107">
        <f>J322</f>
        <v>0.7</v>
      </c>
      <c r="O323" s="108">
        <f>N323/F323*100</f>
        <v>43.749999999999993</v>
      </c>
      <c r="P323" s="109">
        <f>IF(G322&gt;(F323*1.05),0,(F323*1.05)-G322)</f>
        <v>0.9800000000000002</v>
      </c>
      <c r="Q323" s="109">
        <f>IF(N323&gt;(F323*1.05),0,(F323*1.05)-N323)</f>
        <v>0.9800000000000002</v>
      </c>
      <c r="R323" s="110">
        <f>IF(N323&gt;(1.05*F323),0,(F323*1.05)-N323)</f>
        <v>0.9800000000000002</v>
      </c>
      <c r="S323" s="548"/>
      <c r="T323" s="548"/>
      <c r="U323" s="548"/>
      <c r="V323" s="180"/>
      <c r="W323" s="181"/>
      <c r="X323" s="550"/>
      <c r="AC323" s="50"/>
      <c r="AD323" s="51"/>
      <c r="AE323" s="52"/>
      <c r="AF323" s="53"/>
      <c r="AG323" s="50"/>
      <c r="AH323" s="51"/>
      <c r="AI323" s="54"/>
      <c r="AJ323" s="53"/>
      <c r="AK323" s="373" t="s">
        <v>351</v>
      </c>
    </row>
    <row r="324" spans="1:37" s="503" customFormat="1" x14ac:dyDescent="0.2">
      <c r="A324" s="161" t="s">
        <v>63</v>
      </c>
      <c r="B324" s="162" t="s">
        <v>42</v>
      </c>
      <c r="C324" s="162" t="s">
        <v>42</v>
      </c>
      <c r="D324" s="162" t="s">
        <v>42</v>
      </c>
      <c r="E324" s="162" t="s">
        <v>42</v>
      </c>
      <c r="F324" s="163"/>
      <c r="G324" s="163"/>
      <c r="H324" s="165" t="s">
        <v>248</v>
      </c>
      <c r="I324" s="166" t="s">
        <v>42</v>
      </c>
      <c r="J324" s="164"/>
      <c r="K324" s="164"/>
      <c r="L324" s="164"/>
      <c r="M324" s="164"/>
      <c r="N324" s="164"/>
      <c r="O324" s="167"/>
      <c r="P324" s="167"/>
      <c r="Q324" s="168"/>
      <c r="R324" s="168"/>
      <c r="S324" s="171"/>
      <c r="T324" s="170"/>
      <c r="U324" s="171"/>
      <c r="V324" s="172"/>
      <c r="W324" s="173"/>
      <c r="X324" s="76"/>
      <c r="Y324" s="62"/>
      <c r="Z324" s="62"/>
      <c r="AA324" s="62"/>
      <c r="AB324" s="62"/>
      <c r="AC324" s="50"/>
      <c r="AD324" s="51"/>
      <c r="AE324" s="52"/>
      <c r="AF324" s="53"/>
      <c r="AG324" s="50"/>
      <c r="AH324" s="51"/>
      <c r="AI324" s="54"/>
      <c r="AJ324" s="53"/>
      <c r="AK324" s="373" t="s">
        <v>351</v>
      </c>
    </row>
    <row r="325" spans="1:37" ht="12.75" customHeight="1" x14ac:dyDescent="0.25">
      <c r="A325" s="192" t="s">
        <v>255</v>
      </c>
      <c r="B325" s="174"/>
      <c r="C325" s="175"/>
      <c r="D325" s="175"/>
      <c r="E325" s="176" t="s">
        <v>82</v>
      </c>
      <c r="F325" s="198">
        <f>F326+F327</f>
        <v>12.6</v>
      </c>
      <c r="G325" s="199">
        <f>G326+G327</f>
        <v>2</v>
      </c>
      <c r="H325" s="200">
        <v>0.18875000000000003</v>
      </c>
      <c r="I325" s="201">
        <v>0.18875000000000003</v>
      </c>
      <c r="J325" s="202">
        <f>G325+I325</f>
        <v>2.1887500000000002</v>
      </c>
      <c r="K325" s="203">
        <v>9.891</v>
      </c>
      <c r="L325" s="204">
        <v>2</v>
      </c>
      <c r="M325" s="86">
        <f>K325+L325</f>
        <v>11.891</v>
      </c>
      <c r="N325" s="88"/>
      <c r="O325" s="89"/>
      <c r="P325" s="89"/>
      <c r="Q325" s="90"/>
      <c r="R325" s="91"/>
      <c r="S325" s="541" t="s">
        <v>46</v>
      </c>
      <c r="T325" s="541" t="s">
        <v>256</v>
      </c>
      <c r="U325" s="541"/>
      <c r="V325" s="92">
        <v>55.672220000000003</v>
      </c>
      <c r="W325" s="93">
        <v>101.74361</v>
      </c>
      <c r="X325" s="541"/>
      <c r="AC325" s="50"/>
      <c r="AD325" s="51"/>
      <c r="AE325" s="52"/>
      <c r="AF325" s="53">
        <v>1</v>
      </c>
      <c r="AG325" s="50"/>
      <c r="AH325" s="51"/>
      <c r="AI325" s="54"/>
      <c r="AJ325" s="53">
        <f>F325</f>
        <v>12.6</v>
      </c>
      <c r="AK325" s="373" t="s">
        <v>351</v>
      </c>
    </row>
    <row r="326" spans="1:37" x14ac:dyDescent="0.2">
      <c r="A326" s="192" t="s">
        <v>13</v>
      </c>
      <c r="B326" s="78"/>
      <c r="C326" s="79"/>
      <c r="D326" s="79"/>
      <c r="E326" s="80"/>
      <c r="F326" s="207">
        <v>6.3</v>
      </c>
      <c r="G326" s="266">
        <v>0.7</v>
      </c>
      <c r="H326" s="102"/>
      <c r="I326" s="103"/>
      <c r="J326" s="104"/>
      <c r="K326" s="104"/>
      <c r="L326" s="105"/>
      <c r="M326" s="106"/>
      <c r="N326" s="107">
        <f>J325</f>
        <v>2.1887500000000002</v>
      </c>
      <c r="O326" s="108">
        <f>N326/F326*100</f>
        <v>34.742063492063494</v>
      </c>
      <c r="P326" s="109">
        <f>IF(G325&gt;(F326*1.05),0,(F326*1.05)-G325)</f>
        <v>4.6150000000000002</v>
      </c>
      <c r="Q326" s="109">
        <f>IF(N326&gt;(F326*1.05),0,(F326*1.05)-N326)</f>
        <v>4.4262499999999996</v>
      </c>
      <c r="R326" s="110">
        <f>IF(N326&gt;(1.05*F326),0,(F326*1.05)-N326)</f>
        <v>4.4262499999999996</v>
      </c>
      <c r="S326" s="542"/>
      <c r="T326" s="542"/>
      <c r="U326" s="542"/>
      <c r="V326" s="111"/>
      <c r="W326" s="112"/>
      <c r="X326" s="542"/>
      <c r="AC326" s="50"/>
      <c r="AD326" s="51"/>
      <c r="AE326" s="52"/>
      <c r="AF326" s="53"/>
      <c r="AG326" s="50"/>
      <c r="AH326" s="51"/>
      <c r="AI326" s="54"/>
      <c r="AJ326" s="53"/>
      <c r="AK326" s="373" t="s">
        <v>351</v>
      </c>
    </row>
    <row r="327" spans="1:37" x14ac:dyDescent="0.2">
      <c r="A327" s="192" t="s">
        <v>10</v>
      </c>
      <c r="B327" s="78"/>
      <c r="C327" s="79"/>
      <c r="D327" s="79"/>
      <c r="E327" s="80"/>
      <c r="F327" s="207">
        <v>6.3</v>
      </c>
      <c r="G327" s="266">
        <v>1.3</v>
      </c>
      <c r="H327" s="116"/>
      <c r="I327" s="117"/>
      <c r="J327" s="118"/>
      <c r="K327" s="119"/>
      <c r="L327" s="119"/>
      <c r="M327" s="119"/>
      <c r="N327" s="120"/>
      <c r="O327" s="121"/>
      <c r="P327" s="121"/>
      <c r="Q327" s="90"/>
      <c r="R327" s="91"/>
      <c r="S327" s="543"/>
      <c r="T327" s="543"/>
      <c r="U327" s="543"/>
      <c r="V327" s="122"/>
      <c r="W327" s="123"/>
      <c r="X327" s="543"/>
      <c r="AC327" s="50"/>
      <c r="AD327" s="51"/>
      <c r="AE327" s="52"/>
      <c r="AF327" s="53"/>
      <c r="AG327" s="50"/>
      <c r="AH327" s="51"/>
      <c r="AI327" s="54"/>
      <c r="AJ327" s="53"/>
      <c r="AK327" s="373" t="s">
        <v>351</v>
      </c>
    </row>
    <row r="328" spans="1:37" s="503" customFormat="1" x14ac:dyDescent="0.2">
      <c r="A328" s="161" t="s">
        <v>63</v>
      </c>
      <c r="B328" s="162" t="s">
        <v>42</v>
      </c>
      <c r="C328" s="162" t="s">
        <v>42</v>
      </c>
      <c r="D328" s="162" t="s">
        <v>42</v>
      </c>
      <c r="E328" s="162" t="s">
        <v>42</v>
      </c>
      <c r="F328" s="163"/>
      <c r="G328" s="163"/>
      <c r="H328" s="165" t="s">
        <v>248</v>
      </c>
      <c r="I328" s="166" t="s">
        <v>42</v>
      </c>
      <c r="J328" s="164"/>
      <c r="K328" s="164"/>
      <c r="L328" s="164"/>
      <c r="M328" s="164"/>
      <c r="N328" s="164"/>
      <c r="O328" s="167"/>
      <c r="P328" s="167"/>
      <c r="Q328" s="168"/>
      <c r="R328" s="168"/>
      <c r="S328" s="171"/>
      <c r="T328" s="170"/>
      <c r="U328" s="171"/>
      <c r="V328" s="172"/>
      <c r="W328" s="173"/>
      <c r="X328" s="76"/>
      <c r="Y328" s="62"/>
      <c r="Z328" s="62"/>
      <c r="AA328" s="62"/>
      <c r="AB328" s="62"/>
      <c r="AC328" s="50"/>
      <c r="AD328" s="51"/>
      <c r="AE328" s="52"/>
      <c r="AF328" s="53"/>
      <c r="AG328" s="50"/>
      <c r="AH328" s="51"/>
      <c r="AI328" s="54"/>
      <c r="AJ328" s="53"/>
      <c r="AK328" s="373" t="s">
        <v>351</v>
      </c>
    </row>
    <row r="329" spans="1:37" ht="12.75" customHeight="1" x14ac:dyDescent="0.25">
      <c r="A329" s="192" t="s">
        <v>257</v>
      </c>
      <c r="B329" s="174"/>
      <c r="C329" s="175"/>
      <c r="D329" s="175"/>
      <c r="E329" s="176" t="s">
        <v>82</v>
      </c>
      <c r="F329" s="198">
        <f>F330+F331</f>
        <v>12.6</v>
      </c>
      <c r="G329" s="199">
        <f>G330+G331</f>
        <v>2.2000000000000002</v>
      </c>
      <c r="H329" s="200">
        <v>6.4000000000000015E-2</v>
      </c>
      <c r="I329" s="201">
        <v>6.4000000000000015E-2</v>
      </c>
      <c r="J329" s="202">
        <f>G329+I329</f>
        <v>2.2640000000000002</v>
      </c>
      <c r="K329" s="203">
        <v>4.4870000000000001</v>
      </c>
      <c r="L329" s="204">
        <v>2.6669999999999998</v>
      </c>
      <c r="M329" s="86">
        <f>K329+L329</f>
        <v>7.1539999999999999</v>
      </c>
      <c r="N329" s="88"/>
      <c r="O329" s="89"/>
      <c r="P329" s="89"/>
      <c r="Q329" s="90"/>
      <c r="R329" s="91"/>
      <c r="S329" s="541" t="s">
        <v>46</v>
      </c>
      <c r="T329" s="541" t="s">
        <v>258</v>
      </c>
      <c r="U329" s="541"/>
      <c r="V329" s="92">
        <v>55.21472</v>
      </c>
      <c r="W329" s="93">
        <v>100.59193999999999</v>
      </c>
      <c r="X329" s="541"/>
      <c r="AC329" s="50"/>
      <c r="AD329" s="51"/>
      <c r="AE329" s="52"/>
      <c r="AF329" s="53">
        <v>1</v>
      </c>
      <c r="AG329" s="50"/>
      <c r="AH329" s="51"/>
      <c r="AI329" s="54"/>
      <c r="AJ329" s="53">
        <f>F329</f>
        <v>12.6</v>
      </c>
      <c r="AK329" s="373" t="s">
        <v>351</v>
      </c>
    </row>
    <row r="330" spans="1:37" x14ac:dyDescent="0.2">
      <c r="A330" s="192" t="s">
        <v>13</v>
      </c>
      <c r="B330" s="78"/>
      <c r="C330" s="79"/>
      <c r="D330" s="79"/>
      <c r="E330" s="80"/>
      <c r="F330" s="207">
        <v>6.3</v>
      </c>
      <c r="G330" s="266">
        <v>0.5</v>
      </c>
      <c r="H330" s="102"/>
      <c r="I330" s="103"/>
      <c r="J330" s="104"/>
      <c r="K330" s="104"/>
      <c r="L330" s="105"/>
      <c r="M330" s="106"/>
      <c r="N330" s="107">
        <f>J329</f>
        <v>2.2640000000000002</v>
      </c>
      <c r="O330" s="108">
        <f>N330/F330*100</f>
        <v>35.936507936507937</v>
      </c>
      <c r="P330" s="109">
        <f>IF(G329&gt;(F330*1.05),0,(F330*1.05)-G329)</f>
        <v>4.415</v>
      </c>
      <c r="Q330" s="109">
        <f>IF(N330&gt;(F330*1.05),0,(F330*1.05)-N330)</f>
        <v>4.351</v>
      </c>
      <c r="R330" s="110">
        <f>IF(N330&gt;(1.05*F330),0,(F330*1.05)-N330)</f>
        <v>4.351</v>
      </c>
      <c r="S330" s="542"/>
      <c r="T330" s="542"/>
      <c r="U330" s="542"/>
      <c r="V330" s="111"/>
      <c r="W330" s="112"/>
      <c r="X330" s="542"/>
      <c r="AC330" s="50"/>
      <c r="AD330" s="51"/>
      <c r="AE330" s="52"/>
      <c r="AF330" s="53"/>
      <c r="AG330" s="50"/>
      <c r="AH330" s="51"/>
      <c r="AI330" s="54"/>
      <c r="AJ330" s="53"/>
      <c r="AK330" s="373" t="s">
        <v>351</v>
      </c>
    </row>
    <row r="331" spans="1:37" x14ac:dyDescent="0.2">
      <c r="A331" s="192" t="s">
        <v>10</v>
      </c>
      <c r="B331" s="78"/>
      <c r="C331" s="79"/>
      <c r="D331" s="79"/>
      <c r="E331" s="80"/>
      <c r="F331" s="207">
        <v>6.3</v>
      </c>
      <c r="G331" s="266">
        <v>1.7</v>
      </c>
      <c r="H331" s="116"/>
      <c r="I331" s="117"/>
      <c r="J331" s="118"/>
      <c r="K331" s="119"/>
      <c r="L331" s="119"/>
      <c r="M331" s="119"/>
      <c r="N331" s="120"/>
      <c r="O331" s="121"/>
      <c r="P331" s="121"/>
      <c r="Q331" s="90"/>
      <c r="R331" s="91"/>
      <c r="S331" s="543"/>
      <c r="T331" s="543"/>
      <c r="U331" s="543"/>
      <c r="V331" s="122"/>
      <c r="W331" s="123"/>
      <c r="X331" s="543"/>
      <c r="AC331" s="50"/>
      <c r="AD331" s="51"/>
      <c r="AE331" s="52"/>
      <c r="AF331" s="53"/>
      <c r="AG331" s="50"/>
      <c r="AH331" s="51"/>
      <c r="AI331" s="54"/>
      <c r="AJ331" s="53"/>
      <c r="AK331" s="373" t="s">
        <v>351</v>
      </c>
    </row>
    <row r="332" spans="1:37" s="503" customFormat="1" x14ac:dyDescent="0.2">
      <c r="A332" s="161" t="s">
        <v>63</v>
      </c>
      <c r="B332" s="162" t="s">
        <v>42</v>
      </c>
      <c r="C332" s="162" t="s">
        <v>42</v>
      </c>
      <c r="D332" s="162" t="s">
        <v>42</v>
      </c>
      <c r="E332" s="162" t="s">
        <v>42</v>
      </c>
      <c r="F332" s="163"/>
      <c r="G332" s="163"/>
      <c r="H332" s="165" t="s">
        <v>248</v>
      </c>
      <c r="I332" s="166" t="s">
        <v>42</v>
      </c>
      <c r="J332" s="164"/>
      <c r="K332" s="164"/>
      <c r="L332" s="164"/>
      <c r="M332" s="164"/>
      <c r="N332" s="164"/>
      <c r="O332" s="167"/>
      <c r="P332" s="167"/>
      <c r="Q332" s="168"/>
      <c r="R332" s="168"/>
      <c r="S332" s="171"/>
      <c r="T332" s="170"/>
      <c r="U332" s="171"/>
      <c r="V332" s="172"/>
      <c r="W332" s="173"/>
      <c r="X332" s="76"/>
      <c r="Y332" s="62"/>
      <c r="Z332" s="62"/>
      <c r="AA332" s="62"/>
      <c r="AB332" s="62"/>
      <c r="AC332" s="50"/>
      <c r="AD332" s="51"/>
      <c r="AE332" s="52"/>
      <c r="AF332" s="53"/>
      <c r="AG332" s="50"/>
      <c r="AH332" s="51"/>
      <c r="AI332" s="54"/>
      <c r="AJ332" s="53"/>
      <c r="AK332" s="373" t="s">
        <v>351</v>
      </c>
    </row>
    <row r="333" spans="1:37" ht="14.25" customHeight="1" x14ac:dyDescent="0.25">
      <c r="A333" s="192" t="s">
        <v>259</v>
      </c>
      <c r="B333" s="174"/>
      <c r="C333" s="175"/>
      <c r="D333" s="175"/>
      <c r="E333" s="176" t="s">
        <v>82</v>
      </c>
      <c r="F333" s="198">
        <f>F334</f>
        <v>6.3</v>
      </c>
      <c r="G333" s="199">
        <f>G334</f>
        <v>1.2</v>
      </c>
      <c r="H333" s="200">
        <v>4.6000000000000027E-2</v>
      </c>
      <c r="I333" s="201">
        <v>4.6000000000000027E-2</v>
      </c>
      <c r="J333" s="202">
        <f>G333+I333</f>
        <v>1.246</v>
      </c>
      <c r="K333" s="203">
        <v>2.1549999999999998</v>
      </c>
      <c r="L333" s="204">
        <v>0</v>
      </c>
      <c r="M333" s="86">
        <f>K333+L333</f>
        <v>2.1549999999999998</v>
      </c>
      <c r="N333" s="88"/>
      <c r="O333" s="89"/>
      <c r="P333" s="89"/>
      <c r="Q333" s="90"/>
      <c r="R333" s="91"/>
      <c r="S333" s="547" t="s">
        <v>46</v>
      </c>
      <c r="T333" s="547" t="s">
        <v>260</v>
      </c>
      <c r="U333" s="547"/>
      <c r="V333" s="177">
        <v>55.525829999999999</v>
      </c>
      <c r="W333" s="178">
        <v>101.70722000000001</v>
      </c>
      <c r="X333" s="549"/>
      <c r="AC333" s="50"/>
      <c r="AD333" s="51"/>
      <c r="AE333" s="52"/>
      <c r="AF333" s="53">
        <v>1</v>
      </c>
      <c r="AG333" s="50"/>
      <c r="AH333" s="51"/>
      <c r="AI333" s="54"/>
      <c r="AJ333" s="53">
        <f>F333</f>
        <v>6.3</v>
      </c>
      <c r="AK333" s="373" t="s">
        <v>351</v>
      </c>
    </row>
    <row r="334" spans="1:37" x14ac:dyDescent="0.25">
      <c r="A334" s="192" t="s">
        <v>13</v>
      </c>
      <c r="B334" s="78"/>
      <c r="C334" s="79"/>
      <c r="D334" s="79"/>
      <c r="E334" s="80"/>
      <c r="F334" s="207">
        <v>6.3</v>
      </c>
      <c r="G334" s="437">
        <v>1.2</v>
      </c>
      <c r="H334" s="102"/>
      <c r="I334" s="103"/>
      <c r="J334" s="104"/>
      <c r="K334" s="104"/>
      <c r="L334" s="105"/>
      <c r="M334" s="106"/>
      <c r="N334" s="107">
        <f>J333</f>
        <v>1.246</v>
      </c>
      <c r="O334" s="108">
        <f>N334/F334*100</f>
        <v>19.777777777777779</v>
      </c>
      <c r="P334" s="109">
        <f>IF(G333&gt;(F334*1.05),0,(F334*1.05)-G333)</f>
        <v>5.415</v>
      </c>
      <c r="Q334" s="109">
        <f>IF(N334&gt;(F334*1.05),0,(F334*1.05)-N334)</f>
        <v>5.3689999999999998</v>
      </c>
      <c r="R334" s="110">
        <f>IF(N334&gt;(1.05*F334),0,(F334*1.05)-N334)</f>
        <v>5.3689999999999998</v>
      </c>
      <c r="S334" s="548"/>
      <c r="T334" s="548"/>
      <c r="U334" s="548"/>
      <c r="V334" s="180"/>
      <c r="W334" s="181"/>
      <c r="X334" s="550"/>
      <c r="AC334" s="50"/>
      <c r="AD334" s="51"/>
      <c r="AE334" s="52"/>
      <c r="AF334" s="53"/>
      <c r="AG334" s="50"/>
      <c r="AH334" s="51"/>
      <c r="AI334" s="54"/>
      <c r="AJ334" s="53"/>
      <c r="AK334" s="373" t="s">
        <v>351</v>
      </c>
    </row>
    <row r="335" spans="1:37" s="503" customFormat="1" x14ac:dyDescent="0.2">
      <c r="A335" s="161" t="s">
        <v>63</v>
      </c>
      <c r="B335" s="162" t="s">
        <v>42</v>
      </c>
      <c r="C335" s="162" t="s">
        <v>42</v>
      </c>
      <c r="D335" s="162" t="s">
        <v>42</v>
      </c>
      <c r="E335" s="162" t="s">
        <v>42</v>
      </c>
      <c r="F335" s="163"/>
      <c r="G335" s="163"/>
      <c r="H335" s="165" t="s">
        <v>248</v>
      </c>
      <c r="I335" s="166" t="s">
        <v>42</v>
      </c>
      <c r="J335" s="164"/>
      <c r="K335" s="164"/>
      <c r="L335" s="164"/>
      <c r="M335" s="164"/>
      <c r="N335" s="164"/>
      <c r="O335" s="167"/>
      <c r="P335" s="167"/>
      <c r="Q335" s="168"/>
      <c r="R335" s="168"/>
      <c r="S335" s="171"/>
      <c r="T335" s="170"/>
      <c r="U335" s="171"/>
      <c r="V335" s="172"/>
      <c r="W335" s="173"/>
      <c r="X335" s="76"/>
      <c r="Y335" s="62"/>
      <c r="Z335" s="62"/>
      <c r="AA335" s="62"/>
      <c r="AB335" s="62"/>
      <c r="AC335" s="50"/>
      <c r="AD335" s="51"/>
      <c r="AE335" s="52"/>
      <c r="AF335" s="53"/>
      <c r="AG335" s="50"/>
      <c r="AH335" s="51"/>
      <c r="AI335" s="54"/>
      <c r="AJ335" s="53"/>
      <c r="AK335" s="373" t="s">
        <v>351</v>
      </c>
    </row>
    <row r="336" spans="1:37" ht="14.25" customHeight="1" x14ac:dyDescent="0.25">
      <c r="A336" s="192" t="s">
        <v>261</v>
      </c>
      <c r="B336" s="174"/>
      <c r="C336" s="175"/>
      <c r="D336" s="175"/>
      <c r="E336" s="176" t="s">
        <v>82</v>
      </c>
      <c r="F336" s="198">
        <f>F337+F338</f>
        <v>5</v>
      </c>
      <c r="G336" s="199">
        <f>G337+G338</f>
        <v>0.2</v>
      </c>
      <c r="H336" s="200">
        <v>8.5000000000000006E-2</v>
      </c>
      <c r="I336" s="201">
        <v>8.5000000000000006E-2</v>
      </c>
      <c r="J336" s="202">
        <f>G336+I336</f>
        <v>0.28500000000000003</v>
      </c>
      <c r="K336" s="203">
        <v>0.84399999999999997</v>
      </c>
      <c r="L336" s="204">
        <v>0.68500000000000005</v>
      </c>
      <c r="M336" s="86">
        <f>K336+L336</f>
        <v>1.5289999999999999</v>
      </c>
      <c r="N336" s="88"/>
      <c r="O336" s="89"/>
      <c r="P336" s="89"/>
      <c r="Q336" s="90"/>
      <c r="R336" s="91"/>
      <c r="S336" s="541" t="s">
        <v>46</v>
      </c>
      <c r="T336" s="541" t="s">
        <v>262</v>
      </c>
      <c r="U336" s="541"/>
      <c r="V336" s="92">
        <v>55.437220000000003</v>
      </c>
      <c r="W336" s="93">
        <v>101.33528</v>
      </c>
      <c r="X336" s="541"/>
      <c r="AC336" s="50"/>
      <c r="AD336" s="51"/>
      <c r="AE336" s="52"/>
      <c r="AF336" s="53">
        <v>1</v>
      </c>
      <c r="AG336" s="50"/>
      <c r="AH336" s="51"/>
      <c r="AI336" s="54"/>
      <c r="AJ336" s="53">
        <f>F336</f>
        <v>5</v>
      </c>
      <c r="AK336" s="373" t="s">
        <v>351</v>
      </c>
    </row>
    <row r="337" spans="1:37" x14ac:dyDescent="0.2">
      <c r="A337" s="192" t="s">
        <v>13</v>
      </c>
      <c r="B337" s="78"/>
      <c r="C337" s="79"/>
      <c r="D337" s="79"/>
      <c r="E337" s="80"/>
      <c r="F337" s="207">
        <v>2.5</v>
      </c>
      <c r="G337" s="266">
        <v>0.2</v>
      </c>
      <c r="H337" s="102"/>
      <c r="I337" s="103"/>
      <c r="J337" s="104"/>
      <c r="K337" s="104"/>
      <c r="L337" s="105"/>
      <c r="M337" s="106"/>
      <c r="N337" s="107">
        <f>J336</f>
        <v>0.28500000000000003</v>
      </c>
      <c r="O337" s="108">
        <f>N337/F337*100</f>
        <v>11.400000000000002</v>
      </c>
      <c r="P337" s="109">
        <f>IF(G336&gt;(F337*1.05),0,(F337*1.05)-G336)</f>
        <v>2.4249999999999998</v>
      </c>
      <c r="Q337" s="109">
        <f>IF(N337&gt;(F337*1.05),0,(F337*1.05)-N337)</f>
        <v>2.34</v>
      </c>
      <c r="R337" s="110">
        <f>IF(N337&gt;(1.05*F337),0,(F337*1.05)-N337)</f>
        <v>2.34</v>
      </c>
      <c r="S337" s="542"/>
      <c r="T337" s="542"/>
      <c r="U337" s="542"/>
      <c r="V337" s="111"/>
      <c r="W337" s="112"/>
      <c r="X337" s="542"/>
      <c r="AC337" s="50"/>
      <c r="AD337" s="51"/>
      <c r="AE337" s="52"/>
      <c r="AF337" s="53"/>
      <c r="AG337" s="50"/>
      <c r="AH337" s="51"/>
      <c r="AI337" s="54"/>
      <c r="AJ337" s="53"/>
      <c r="AK337" s="373" t="s">
        <v>351</v>
      </c>
    </row>
    <row r="338" spans="1:37" x14ac:dyDescent="0.2">
      <c r="A338" s="192" t="s">
        <v>10</v>
      </c>
      <c r="B338" s="78"/>
      <c r="C338" s="79"/>
      <c r="D338" s="79"/>
      <c r="E338" s="80"/>
      <c r="F338" s="207">
        <v>2.5</v>
      </c>
      <c r="G338" s="129">
        <v>0</v>
      </c>
      <c r="H338" s="116"/>
      <c r="I338" s="117"/>
      <c r="J338" s="118"/>
      <c r="K338" s="119"/>
      <c r="L338" s="119"/>
      <c r="M338" s="119"/>
      <c r="N338" s="120"/>
      <c r="O338" s="121"/>
      <c r="P338" s="121"/>
      <c r="Q338" s="90"/>
      <c r="R338" s="91"/>
      <c r="S338" s="543"/>
      <c r="T338" s="543"/>
      <c r="U338" s="543"/>
      <c r="V338" s="122"/>
      <c r="W338" s="123"/>
      <c r="X338" s="543"/>
      <c r="AC338" s="50"/>
      <c r="AD338" s="51"/>
      <c r="AE338" s="52"/>
      <c r="AF338" s="53"/>
      <c r="AG338" s="50"/>
      <c r="AH338" s="51"/>
      <c r="AI338" s="54"/>
      <c r="AJ338" s="53"/>
      <c r="AK338" s="373" t="s">
        <v>351</v>
      </c>
    </row>
    <row r="339" spans="1:37" s="503" customFormat="1" x14ac:dyDescent="0.2">
      <c r="A339" s="161" t="s">
        <v>63</v>
      </c>
      <c r="B339" s="162" t="s">
        <v>42</v>
      </c>
      <c r="C339" s="162" t="s">
        <v>42</v>
      </c>
      <c r="D339" s="162" t="s">
        <v>42</v>
      </c>
      <c r="E339" s="162" t="s">
        <v>42</v>
      </c>
      <c r="F339" s="163"/>
      <c r="G339" s="163"/>
      <c r="H339" s="165" t="s">
        <v>248</v>
      </c>
      <c r="I339" s="166" t="s">
        <v>42</v>
      </c>
      <c r="J339" s="164"/>
      <c r="K339" s="164"/>
      <c r="L339" s="164"/>
      <c r="M339" s="164"/>
      <c r="N339" s="164"/>
      <c r="O339" s="167"/>
      <c r="P339" s="167"/>
      <c r="Q339" s="168"/>
      <c r="R339" s="168"/>
      <c r="S339" s="171"/>
      <c r="T339" s="170"/>
      <c r="U339" s="171"/>
      <c r="V339" s="172"/>
      <c r="W339" s="173"/>
      <c r="X339" s="76"/>
      <c r="Y339" s="62"/>
      <c r="Z339" s="62"/>
      <c r="AA339" s="62"/>
      <c r="AB339" s="62"/>
      <c r="AC339" s="50"/>
      <c r="AD339" s="51"/>
      <c r="AE339" s="52"/>
      <c r="AF339" s="53"/>
      <c r="AG339" s="50"/>
      <c r="AH339" s="51"/>
      <c r="AI339" s="54"/>
      <c r="AJ339" s="53"/>
      <c r="AK339" s="373" t="s">
        <v>351</v>
      </c>
    </row>
    <row r="340" spans="1:37" ht="14.25" customHeight="1" x14ac:dyDescent="0.25">
      <c r="A340" s="192" t="s">
        <v>263</v>
      </c>
      <c r="B340" s="174"/>
      <c r="C340" s="175"/>
      <c r="D340" s="175"/>
      <c r="E340" s="176" t="s">
        <v>82</v>
      </c>
      <c r="F340" s="198">
        <f>F341+F342</f>
        <v>3.4000000000000004</v>
      </c>
      <c r="G340" s="199">
        <f>G341+G342</f>
        <v>0.5</v>
      </c>
      <c r="H340" s="200">
        <v>1.9999999999998491E-4</v>
      </c>
      <c r="I340" s="201">
        <v>1.9999999999998491E-4</v>
      </c>
      <c r="J340" s="202">
        <f>G340+I340</f>
        <v>0.50019999999999998</v>
      </c>
      <c r="K340" s="203">
        <v>1.3819999999999999</v>
      </c>
      <c r="L340" s="204">
        <v>0</v>
      </c>
      <c r="M340" s="86">
        <f>K340+L340</f>
        <v>1.3819999999999999</v>
      </c>
      <c r="N340" s="88"/>
      <c r="O340" s="89"/>
      <c r="P340" s="89"/>
      <c r="Q340" s="90"/>
      <c r="R340" s="91"/>
      <c r="S340" s="541" t="s">
        <v>46</v>
      </c>
      <c r="T340" s="541" t="s">
        <v>264</v>
      </c>
      <c r="U340" s="541"/>
      <c r="V340" s="92">
        <v>55.50667</v>
      </c>
      <c r="W340" s="93">
        <v>101.96111000000001</v>
      </c>
      <c r="X340" s="541"/>
      <c r="AC340" s="50"/>
      <c r="AD340" s="51"/>
      <c r="AE340" s="52"/>
      <c r="AF340" s="53">
        <v>1</v>
      </c>
      <c r="AG340" s="50"/>
      <c r="AH340" s="51"/>
      <c r="AI340" s="54"/>
      <c r="AJ340" s="53">
        <f>F340</f>
        <v>3.4000000000000004</v>
      </c>
      <c r="AK340" s="373" t="s">
        <v>351</v>
      </c>
    </row>
    <row r="341" spans="1:37" x14ac:dyDescent="0.2">
      <c r="A341" s="192" t="s">
        <v>13</v>
      </c>
      <c r="B341" s="78"/>
      <c r="C341" s="79"/>
      <c r="D341" s="79"/>
      <c r="E341" s="80"/>
      <c r="F341" s="207">
        <v>1.6</v>
      </c>
      <c r="G341" s="129">
        <v>0</v>
      </c>
      <c r="H341" s="102"/>
      <c r="I341" s="103"/>
      <c r="J341" s="104"/>
      <c r="K341" s="104"/>
      <c r="L341" s="105"/>
      <c r="M341" s="106"/>
      <c r="N341" s="107">
        <f>J340</f>
        <v>0.50019999999999998</v>
      </c>
      <c r="O341" s="108">
        <f>N341/F341*100</f>
        <v>31.262499999999999</v>
      </c>
      <c r="P341" s="109">
        <f>IF(G340&gt;(F341*1.05),0,(F341*1.05)-G340)</f>
        <v>1.1800000000000002</v>
      </c>
      <c r="Q341" s="109">
        <f>IF(N341&gt;(F341*1.05),0,(F341*1.05)-N341)</f>
        <v>1.1798000000000002</v>
      </c>
      <c r="R341" s="110">
        <f>IF(N341&gt;(1.05*F341),0,(F341*1.05)-N341)</f>
        <v>1.1798000000000002</v>
      </c>
      <c r="S341" s="542"/>
      <c r="T341" s="542"/>
      <c r="U341" s="542"/>
      <c r="V341" s="111"/>
      <c r="W341" s="112"/>
      <c r="X341" s="542"/>
      <c r="AC341" s="50"/>
      <c r="AD341" s="51"/>
      <c r="AE341" s="52"/>
      <c r="AF341" s="53"/>
      <c r="AG341" s="50"/>
      <c r="AH341" s="51"/>
      <c r="AI341" s="54"/>
      <c r="AJ341" s="53"/>
      <c r="AK341" s="373" t="s">
        <v>351</v>
      </c>
    </row>
    <row r="342" spans="1:37" x14ac:dyDescent="0.2">
      <c r="A342" s="192" t="s">
        <v>10</v>
      </c>
      <c r="B342" s="78"/>
      <c r="C342" s="79"/>
      <c r="D342" s="79"/>
      <c r="E342" s="80"/>
      <c r="F342" s="207">
        <v>1.8</v>
      </c>
      <c r="G342" s="266">
        <v>0.5</v>
      </c>
      <c r="H342" s="116"/>
      <c r="I342" s="117"/>
      <c r="J342" s="118"/>
      <c r="K342" s="119"/>
      <c r="L342" s="119"/>
      <c r="M342" s="119"/>
      <c r="N342" s="120"/>
      <c r="O342" s="121"/>
      <c r="P342" s="121"/>
      <c r="Q342" s="90"/>
      <c r="R342" s="91"/>
      <c r="S342" s="543"/>
      <c r="T342" s="543"/>
      <c r="U342" s="543"/>
      <c r="V342" s="122"/>
      <c r="W342" s="123"/>
      <c r="X342" s="543"/>
      <c r="AC342" s="50"/>
      <c r="AD342" s="51"/>
      <c r="AE342" s="52"/>
      <c r="AF342" s="53"/>
      <c r="AG342" s="50"/>
      <c r="AH342" s="51"/>
      <c r="AI342" s="54"/>
      <c r="AJ342" s="53"/>
      <c r="AK342" s="373" t="s">
        <v>351</v>
      </c>
    </row>
    <row r="343" spans="1:37" s="503" customFormat="1" x14ac:dyDescent="0.2">
      <c r="A343" s="161" t="s">
        <v>63</v>
      </c>
      <c r="B343" s="162" t="s">
        <v>42</v>
      </c>
      <c r="C343" s="162" t="s">
        <v>42</v>
      </c>
      <c r="D343" s="162" t="s">
        <v>42</v>
      </c>
      <c r="E343" s="162" t="s">
        <v>42</v>
      </c>
      <c r="F343" s="163"/>
      <c r="G343" s="163"/>
      <c r="H343" s="165" t="s">
        <v>248</v>
      </c>
      <c r="I343" s="166" t="s">
        <v>42</v>
      </c>
      <c r="J343" s="164"/>
      <c r="K343" s="164"/>
      <c r="L343" s="164"/>
      <c r="M343" s="164"/>
      <c r="N343" s="164"/>
      <c r="O343" s="167"/>
      <c r="P343" s="167"/>
      <c r="Q343" s="168"/>
      <c r="R343" s="168"/>
      <c r="S343" s="171"/>
      <c r="T343" s="170"/>
      <c r="U343" s="171"/>
      <c r="V343" s="172"/>
      <c r="W343" s="173"/>
      <c r="X343" s="76"/>
      <c r="Y343" s="62"/>
      <c r="Z343" s="62"/>
      <c r="AA343" s="62"/>
      <c r="AB343" s="62"/>
      <c r="AC343" s="50"/>
      <c r="AD343" s="51"/>
      <c r="AE343" s="52"/>
      <c r="AF343" s="53"/>
      <c r="AG343" s="50"/>
      <c r="AH343" s="51"/>
      <c r="AI343" s="54"/>
      <c r="AJ343" s="53"/>
      <c r="AK343" s="373" t="s">
        <v>351</v>
      </c>
    </row>
    <row r="344" spans="1:37" ht="14.25" customHeight="1" x14ac:dyDescent="0.25">
      <c r="A344" s="192" t="s">
        <v>265</v>
      </c>
      <c r="B344" s="174"/>
      <c r="C344" s="175"/>
      <c r="D344" s="175"/>
      <c r="E344" s="176" t="s">
        <v>82</v>
      </c>
      <c r="F344" s="198">
        <f>F345</f>
        <v>2.5</v>
      </c>
      <c r="G344" s="199">
        <f>G345</f>
        <v>0.6</v>
      </c>
      <c r="H344" s="200">
        <v>7.9000000000000001E-2</v>
      </c>
      <c r="I344" s="201">
        <v>7.9000000000000001E-2</v>
      </c>
      <c r="J344" s="202">
        <f>G344+I344</f>
        <v>0.67899999999999994</v>
      </c>
      <c r="K344" s="203">
        <v>0.14000000000000001</v>
      </c>
      <c r="L344" s="204">
        <v>0</v>
      </c>
      <c r="M344" s="86">
        <f>K344+L344</f>
        <v>0.14000000000000001</v>
      </c>
      <c r="N344" s="88"/>
      <c r="O344" s="89"/>
      <c r="P344" s="89"/>
      <c r="Q344" s="90"/>
      <c r="R344" s="91"/>
      <c r="S344" s="547" t="s">
        <v>46</v>
      </c>
      <c r="T344" s="547" t="s">
        <v>266</v>
      </c>
      <c r="U344" s="547"/>
      <c r="V344" s="177">
        <v>55.562220000000003</v>
      </c>
      <c r="W344" s="178">
        <v>101.47861</v>
      </c>
      <c r="X344" s="549"/>
      <c r="AC344" s="50"/>
      <c r="AD344" s="51"/>
      <c r="AE344" s="52"/>
      <c r="AF344" s="53">
        <v>1</v>
      </c>
      <c r="AG344" s="50"/>
      <c r="AH344" s="51"/>
      <c r="AI344" s="54"/>
      <c r="AJ344" s="53">
        <f>F344</f>
        <v>2.5</v>
      </c>
      <c r="AK344" s="373" t="s">
        <v>351</v>
      </c>
    </row>
    <row r="345" spans="1:37" x14ac:dyDescent="0.2">
      <c r="A345" s="192" t="s">
        <v>13</v>
      </c>
      <c r="B345" s="78"/>
      <c r="C345" s="79"/>
      <c r="D345" s="79"/>
      <c r="E345" s="80"/>
      <c r="F345" s="207">
        <v>2.5</v>
      </c>
      <c r="G345" s="266">
        <v>0.6</v>
      </c>
      <c r="H345" s="102"/>
      <c r="I345" s="103"/>
      <c r="J345" s="104"/>
      <c r="K345" s="104"/>
      <c r="L345" s="105"/>
      <c r="M345" s="106"/>
      <c r="N345" s="107">
        <f>J344</f>
        <v>0.67899999999999994</v>
      </c>
      <c r="O345" s="108">
        <f>N345/F345*100</f>
        <v>27.159999999999997</v>
      </c>
      <c r="P345" s="109">
        <f>IF(G344&gt;(F345*1.05),0,(F345*1.05)-G344)</f>
        <v>2.0249999999999999</v>
      </c>
      <c r="Q345" s="109">
        <f>IF(N345&gt;(F345*1.05),0,(F345*1.05)-N345)</f>
        <v>1.9460000000000002</v>
      </c>
      <c r="R345" s="110">
        <f>IF(N345&gt;(1.05*F345),0,(F345*1.05)-N345)</f>
        <v>1.9460000000000002</v>
      </c>
      <c r="S345" s="548"/>
      <c r="T345" s="548"/>
      <c r="U345" s="548"/>
      <c r="V345" s="180"/>
      <c r="W345" s="181"/>
      <c r="X345" s="550"/>
      <c r="AC345" s="50"/>
      <c r="AD345" s="51"/>
      <c r="AE345" s="52"/>
      <c r="AF345" s="53"/>
      <c r="AG345" s="50"/>
      <c r="AH345" s="51"/>
      <c r="AI345" s="54"/>
      <c r="AJ345" s="53"/>
      <c r="AK345" s="373" t="s">
        <v>351</v>
      </c>
    </row>
    <row r="346" spans="1:37" s="503" customFormat="1" x14ac:dyDescent="0.2">
      <c r="A346" s="161" t="s">
        <v>63</v>
      </c>
      <c r="B346" s="162" t="s">
        <v>42</v>
      </c>
      <c r="C346" s="162" t="s">
        <v>42</v>
      </c>
      <c r="D346" s="162" t="s">
        <v>42</v>
      </c>
      <c r="E346" s="162" t="s">
        <v>42</v>
      </c>
      <c r="F346" s="163"/>
      <c r="G346" s="163"/>
      <c r="H346" s="165" t="s">
        <v>248</v>
      </c>
      <c r="I346" s="166" t="s">
        <v>42</v>
      </c>
      <c r="J346" s="164"/>
      <c r="K346" s="164"/>
      <c r="L346" s="164"/>
      <c r="M346" s="164"/>
      <c r="N346" s="164"/>
      <c r="O346" s="167"/>
      <c r="P346" s="167"/>
      <c r="Q346" s="168"/>
      <c r="R346" s="168"/>
      <c r="S346" s="171"/>
      <c r="T346" s="170"/>
      <c r="U346" s="171"/>
      <c r="V346" s="172"/>
      <c r="W346" s="173"/>
      <c r="X346" s="76"/>
      <c r="Y346" s="62"/>
      <c r="Z346" s="62"/>
      <c r="AA346" s="62"/>
      <c r="AB346" s="62"/>
      <c r="AC346" s="50"/>
      <c r="AD346" s="51"/>
      <c r="AE346" s="52"/>
      <c r="AF346" s="53"/>
      <c r="AG346" s="50"/>
      <c r="AH346" s="51"/>
      <c r="AI346" s="54"/>
      <c r="AJ346" s="53"/>
      <c r="AK346" s="373" t="s">
        <v>351</v>
      </c>
    </row>
    <row r="347" spans="1:37" ht="14.25" customHeight="1" x14ac:dyDescent="0.25">
      <c r="A347" s="192" t="s">
        <v>267</v>
      </c>
      <c r="B347" s="174"/>
      <c r="C347" s="175"/>
      <c r="D347" s="175"/>
      <c r="E347" s="176" t="s">
        <v>82</v>
      </c>
      <c r="F347" s="198">
        <f>F348</f>
        <v>1</v>
      </c>
      <c r="G347" s="221">
        <f>G348</f>
        <v>0.01</v>
      </c>
      <c r="H347" s="200">
        <v>0</v>
      </c>
      <c r="I347" s="201">
        <v>0</v>
      </c>
      <c r="J347" s="202">
        <f>G347+I347</f>
        <v>0.01</v>
      </c>
      <c r="K347" s="203">
        <v>0.2</v>
      </c>
      <c r="L347" s="204">
        <v>0</v>
      </c>
      <c r="M347" s="86">
        <f>K347+L347</f>
        <v>0.2</v>
      </c>
      <c r="N347" s="88"/>
      <c r="O347" s="89"/>
      <c r="P347" s="89"/>
      <c r="Q347" s="90"/>
      <c r="R347" s="91"/>
      <c r="S347" s="547" t="s">
        <v>46</v>
      </c>
      <c r="T347" s="547" t="s">
        <v>268</v>
      </c>
      <c r="U347" s="547"/>
      <c r="V347" s="177">
        <v>55.266109999999998</v>
      </c>
      <c r="W347" s="178">
        <v>102.23667</v>
      </c>
      <c r="X347" s="549"/>
      <c r="AC347" s="50"/>
      <c r="AD347" s="51"/>
      <c r="AE347" s="52"/>
      <c r="AF347" s="53">
        <v>1</v>
      </c>
      <c r="AG347" s="50"/>
      <c r="AH347" s="51"/>
      <c r="AI347" s="54"/>
      <c r="AJ347" s="53">
        <f>F347</f>
        <v>1</v>
      </c>
      <c r="AK347" s="373" t="s">
        <v>351</v>
      </c>
    </row>
    <row r="348" spans="1:37" x14ac:dyDescent="0.2">
      <c r="A348" s="192" t="s">
        <v>13</v>
      </c>
      <c r="B348" s="78"/>
      <c r="C348" s="79"/>
      <c r="D348" s="79"/>
      <c r="E348" s="80"/>
      <c r="F348" s="207">
        <v>1</v>
      </c>
      <c r="G348" s="446">
        <v>0.01</v>
      </c>
      <c r="H348" s="102"/>
      <c r="I348" s="103"/>
      <c r="J348" s="104"/>
      <c r="K348" s="104"/>
      <c r="L348" s="105"/>
      <c r="M348" s="106"/>
      <c r="N348" s="107">
        <f>J347</f>
        <v>0.01</v>
      </c>
      <c r="O348" s="108">
        <f>N348/F348*100</f>
        <v>1</v>
      </c>
      <c r="P348" s="109">
        <f>IF(G347&gt;(F348*1.05),0,(F348*1.05)-G347)</f>
        <v>1.04</v>
      </c>
      <c r="Q348" s="109">
        <f>IF(N348&gt;(F348*1.05),0,(F348*1.05)-N348)</f>
        <v>1.04</v>
      </c>
      <c r="R348" s="110">
        <f>IF(N348&gt;(1.05*F348),0,(F348*1.05)-N348)</f>
        <v>1.04</v>
      </c>
      <c r="S348" s="548"/>
      <c r="T348" s="548"/>
      <c r="U348" s="548"/>
      <c r="V348" s="180"/>
      <c r="W348" s="181"/>
      <c r="X348" s="550"/>
      <c r="AC348" s="50"/>
      <c r="AD348" s="51"/>
      <c r="AE348" s="52"/>
      <c r="AF348" s="53"/>
      <c r="AG348" s="50"/>
      <c r="AH348" s="51"/>
      <c r="AI348" s="54"/>
      <c r="AJ348" s="53"/>
      <c r="AK348" s="373" t="s">
        <v>351</v>
      </c>
    </row>
    <row r="349" spans="1:37" s="503" customFormat="1" x14ac:dyDescent="0.2">
      <c r="A349" s="161" t="s">
        <v>63</v>
      </c>
      <c r="B349" s="162" t="s">
        <v>42</v>
      </c>
      <c r="C349" s="162" t="s">
        <v>42</v>
      </c>
      <c r="D349" s="162" t="s">
        <v>42</v>
      </c>
      <c r="E349" s="162" t="s">
        <v>42</v>
      </c>
      <c r="F349" s="163"/>
      <c r="G349" s="163"/>
      <c r="H349" s="165" t="s">
        <v>248</v>
      </c>
      <c r="I349" s="166" t="s">
        <v>42</v>
      </c>
      <c r="J349" s="164"/>
      <c r="K349" s="164"/>
      <c r="L349" s="164"/>
      <c r="M349" s="164"/>
      <c r="N349" s="164"/>
      <c r="O349" s="167"/>
      <c r="P349" s="167"/>
      <c r="Q349" s="168"/>
      <c r="R349" s="168"/>
      <c r="S349" s="171"/>
      <c r="T349" s="170"/>
      <c r="U349" s="171"/>
      <c r="V349" s="172"/>
      <c r="W349" s="173"/>
      <c r="X349" s="76"/>
      <c r="Y349" s="62"/>
      <c r="Z349" s="62"/>
      <c r="AA349" s="62"/>
      <c r="AB349" s="62"/>
      <c r="AC349" s="50"/>
      <c r="AD349" s="51"/>
      <c r="AE349" s="52"/>
      <c r="AF349" s="53"/>
      <c r="AG349" s="50"/>
      <c r="AH349" s="51"/>
      <c r="AI349" s="54"/>
      <c r="AJ349" s="53"/>
      <c r="AK349" s="373" t="s">
        <v>351</v>
      </c>
    </row>
    <row r="350" spans="1:37" ht="14.25" customHeight="1" x14ac:dyDescent="0.25">
      <c r="A350" s="192" t="s">
        <v>269</v>
      </c>
      <c r="B350" s="174"/>
      <c r="C350" s="175"/>
      <c r="D350" s="175"/>
      <c r="E350" s="176" t="s">
        <v>82</v>
      </c>
      <c r="F350" s="198">
        <f>F351+F352</f>
        <v>8</v>
      </c>
      <c r="G350" s="199">
        <f>G351+G352</f>
        <v>3.3</v>
      </c>
      <c r="H350" s="200">
        <v>9.6999999999999947E-2</v>
      </c>
      <c r="I350" s="201">
        <v>9.6999999999999947E-2</v>
      </c>
      <c r="J350" s="202">
        <f>G350+I350</f>
        <v>3.3969999999999998</v>
      </c>
      <c r="K350" s="203">
        <v>4.694</v>
      </c>
      <c r="L350" s="204">
        <v>0.8</v>
      </c>
      <c r="M350" s="86">
        <f>K350+L350</f>
        <v>5.4939999999999998</v>
      </c>
      <c r="N350" s="88"/>
      <c r="O350" s="89"/>
      <c r="P350" s="89"/>
      <c r="Q350" s="90"/>
      <c r="R350" s="91"/>
      <c r="S350" s="541" t="s">
        <v>46</v>
      </c>
      <c r="T350" s="541" t="s">
        <v>270</v>
      </c>
      <c r="U350" s="541"/>
      <c r="V350" s="92">
        <v>55.379739999999998</v>
      </c>
      <c r="W350" s="93">
        <v>101.04812099999999</v>
      </c>
      <c r="X350" s="541"/>
      <c r="AC350" s="50"/>
      <c r="AD350" s="51"/>
      <c r="AE350" s="52"/>
      <c r="AF350" s="53">
        <v>1</v>
      </c>
      <c r="AG350" s="50"/>
      <c r="AH350" s="51"/>
      <c r="AI350" s="54"/>
      <c r="AJ350" s="53">
        <f>F350</f>
        <v>8</v>
      </c>
      <c r="AK350" s="373" t="s">
        <v>351</v>
      </c>
    </row>
    <row r="351" spans="1:37" x14ac:dyDescent="0.25">
      <c r="A351" s="192" t="s">
        <v>13</v>
      </c>
      <c r="B351" s="78"/>
      <c r="C351" s="79"/>
      <c r="D351" s="79"/>
      <c r="E351" s="80"/>
      <c r="F351" s="207">
        <v>4</v>
      </c>
      <c r="G351" s="437">
        <v>0.3</v>
      </c>
      <c r="H351" s="102"/>
      <c r="I351" s="103"/>
      <c r="J351" s="104"/>
      <c r="K351" s="104"/>
      <c r="L351" s="105"/>
      <c r="M351" s="106"/>
      <c r="N351" s="107">
        <f>J350</f>
        <v>3.3969999999999998</v>
      </c>
      <c r="O351" s="108">
        <f>N351/F351*100</f>
        <v>84.924999999999997</v>
      </c>
      <c r="P351" s="109">
        <f>IF(G350&gt;(F351*1.05),0,(F351*1.05)-G350)</f>
        <v>0.90000000000000036</v>
      </c>
      <c r="Q351" s="109">
        <f>IF(N351&gt;(F351*1.05),0,(F351*1.05)-N351)</f>
        <v>0.80300000000000038</v>
      </c>
      <c r="R351" s="110">
        <f>IF(N351&gt;(1.05*F351),0,(F351*1.05)-N351)</f>
        <v>0.80300000000000038</v>
      </c>
      <c r="S351" s="542"/>
      <c r="T351" s="542"/>
      <c r="U351" s="542"/>
      <c r="V351" s="111"/>
      <c r="W351" s="112"/>
      <c r="X351" s="542"/>
      <c r="AC351" s="50"/>
      <c r="AD351" s="51"/>
      <c r="AE351" s="52"/>
      <c r="AF351" s="53"/>
      <c r="AG351" s="50"/>
      <c r="AH351" s="51"/>
      <c r="AI351" s="54"/>
      <c r="AJ351" s="53"/>
      <c r="AK351" s="373" t="s">
        <v>351</v>
      </c>
    </row>
    <row r="352" spans="1:37" x14ac:dyDescent="0.25">
      <c r="A352" s="192" t="s">
        <v>10</v>
      </c>
      <c r="B352" s="78"/>
      <c r="C352" s="79"/>
      <c r="D352" s="79"/>
      <c r="E352" s="80"/>
      <c r="F352" s="207">
        <v>4</v>
      </c>
      <c r="G352" s="437">
        <v>3</v>
      </c>
      <c r="H352" s="116"/>
      <c r="I352" s="117"/>
      <c r="J352" s="118"/>
      <c r="K352" s="119"/>
      <c r="L352" s="119"/>
      <c r="M352" s="119"/>
      <c r="N352" s="120"/>
      <c r="O352" s="121"/>
      <c r="P352" s="121"/>
      <c r="Q352" s="90"/>
      <c r="R352" s="91"/>
      <c r="S352" s="543"/>
      <c r="T352" s="543"/>
      <c r="U352" s="543"/>
      <c r="V352" s="122"/>
      <c r="W352" s="123"/>
      <c r="X352" s="543"/>
      <c r="AC352" s="50"/>
      <c r="AD352" s="51"/>
      <c r="AE352" s="52"/>
      <c r="AF352" s="53"/>
      <c r="AG352" s="50"/>
      <c r="AH352" s="51"/>
      <c r="AI352" s="54"/>
      <c r="AJ352" s="53"/>
      <c r="AK352" s="373" t="s">
        <v>351</v>
      </c>
    </row>
    <row r="353" spans="1:37" s="503" customFormat="1" x14ac:dyDescent="0.2">
      <c r="A353" s="161" t="s">
        <v>63</v>
      </c>
      <c r="B353" s="162" t="s">
        <v>42</v>
      </c>
      <c r="C353" s="162" t="s">
        <v>42</v>
      </c>
      <c r="D353" s="162" t="s">
        <v>42</v>
      </c>
      <c r="E353" s="162" t="s">
        <v>42</v>
      </c>
      <c r="F353" s="163"/>
      <c r="G353" s="163"/>
      <c r="H353" s="165" t="s">
        <v>248</v>
      </c>
      <c r="I353" s="166" t="s">
        <v>42</v>
      </c>
      <c r="J353" s="164"/>
      <c r="K353" s="164"/>
      <c r="L353" s="164"/>
      <c r="M353" s="164"/>
      <c r="N353" s="164"/>
      <c r="O353" s="167"/>
      <c r="P353" s="167"/>
      <c r="Q353" s="168"/>
      <c r="R353" s="168"/>
      <c r="S353" s="171"/>
      <c r="T353" s="170"/>
      <c r="U353" s="171"/>
      <c r="V353" s="172"/>
      <c r="W353" s="173"/>
      <c r="X353" s="76"/>
      <c r="Y353" s="62"/>
      <c r="Z353" s="62"/>
      <c r="AA353" s="62"/>
      <c r="AB353" s="62"/>
      <c r="AC353" s="50"/>
      <c r="AD353" s="51"/>
      <c r="AE353" s="52"/>
      <c r="AF353" s="53"/>
      <c r="AG353" s="50"/>
      <c r="AH353" s="51"/>
      <c r="AI353" s="54"/>
      <c r="AJ353" s="53"/>
      <c r="AK353" s="373" t="s">
        <v>351</v>
      </c>
    </row>
    <row r="354" spans="1:37" ht="14.25" customHeight="1" x14ac:dyDescent="0.25">
      <c r="A354" s="192" t="s">
        <v>271</v>
      </c>
      <c r="B354" s="174"/>
      <c r="C354" s="175"/>
      <c r="D354" s="175"/>
      <c r="E354" s="176" t="s">
        <v>82</v>
      </c>
      <c r="F354" s="198">
        <f>F355+F356</f>
        <v>4.0999999999999996</v>
      </c>
      <c r="G354" s="199">
        <f>G355+G356</f>
        <v>1</v>
      </c>
      <c r="H354" s="200">
        <v>4.5999999999999999E-2</v>
      </c>
      <c r="I354" s="201">
        <v>4.5999999999999999E-2</v>
      </c>
      <c r="J354" s="202">
        <f>G354+I354</f>
        <v>1.046</v>
      </c>
      <c r="K354" s="203">
        <v>1.393</v>
      </c>
      <c r="L354" s="204">
        <v>0</v>
      </c>
      <c r="M354" s="86">
        <f>K354+L354</f>
        <v>1.393</v>
      </c>
      <c r="N354" s="88"/>
      <c r="O354" s="89"/>
      <c r="P354" s="89"/>
      <c r="Q354" s="90"/>
      <c r="R354" s="91"/>
      <c r="S354" s="541" t="s">
        <v>46</v>
      </c>
      <c r="T354" s="541" t="s">
        <v>270</v>
      </c>
      <c r="U354" s="541"/>
      <c r="V354" s="92">
        <v>55.33972</v>
      </c>
      <c r="W354" s="93">
        <v>100.73417000000001</v>
      </c>
      <c r="X354" s="541"/>
      <c r="AC354" s="50"/>
      <c r="AD354" s="51"/>
      <c r="AE354" s="52"/>
      <c r="AF354" s="53">
        <v>1</v>
      </c>
      <c r="AG354" s="50"/>
      <c r="AH354" s="51"/>
      <c r="AI354" s="54"/>
      <c r="AJ354" s="53">
        <f>F354</f>
        <v>4.0999999999999996</v>
      </c>
      <c r="AK354" s="373" t="s">
        <v>351</v>
      </c>
    </row>
    <row r="355" spans="1:37" x14ac:dyDescent="0.2">
      <c r="A355" s="192" t="s">
        <v>13</v>
      </c>
      <c r="B355" s="78"/>
      <c r="C355" s="79"/>
      <c r="D355" s="79"/>
      <c r="E355" s="80"/>
      <c r="F355" s="207">
        <v>2.5</v>
      </c>
      <c r="G355" s="129">
        <v>0</v>
      </c>
      <c r="H355" s="102"/>
      <c r="I355" s="103"/>
      <c r="J355" s="104"/>
      <c r="K355" s="104"/>
      <c r="L355" s="105"/>
      <c r="M355" s="106"/>
      <c r="N355" s="107">
        <f>J354</f>
        <v>1.046</v>
      </c>
      <c r="O355" s="108">
        <f>N355/F355*100</f>
        <v>41.839999999999996</v>
      </c>
      <c r="P355" s="109">
        <f>IF(G354&gt;(F355*1.05),0,(F355*1.05)-G354)</f>
        <v>1.625</v>
      </c>
      <c r="Q355" s="109">
        <f>IF(N355&gt;(F355*1.05),0,(F355*1.05)-N355)</f>
        <v>1.579</v>
      </c>
      <c r="R355" s="110">
        <f>IF(N355&gt;(1.05*F355),0,(F355*1.05)-N355)</f>
        <v>1.579</v>
      </c>
      <c r="S355" s="542"/>
      <c r="T355" s="542"/>
      <c r="U355" s="542"/>
      <c r="V355" s="111"/>
      <c r="W355" s="112"/>
      <c r="X355" s="542"/>
      <c r="AC355" s="50"/>
      <c r="AD355" s="51"/>
      <c r="AE355" s="52"/>
      <c r="AF355" s="53"/>
      <c r="AG355" s="50"/>
      <c r="AH355" s="51"/>
      <c r="AI355" s="54"/>
      <c r="AJ355" s="53"/>
      <c r="AK355" s="373" t="s">
        <v>351</v>
      </c>
    </row>
    <row r="356" spans="1:37" x14ac:dyDescent="0.25">
      <c r="A356" s="192" t="s">
        <v>10</v>
      </c>
      <c r="B356" s="78"/>
      <c r="C356" s="79"/>
      <c r="D356" s="79"/>
      <c r="E356" s="80"/>
      <c r="F356" s="207">
        <v>1.6</v>
      </c>
      <c r="G356" s="437">
        <v>1</v>
      </c>
      <c r="H356" s="116"/>
      <c r="I356" s="117"/>
      <c r="J356" s="118"/>
      <c r="K356" s="119"/>
      <c r="L356" s="119"/>
      <c r="M356" s="119"/>
      <c r="N356" s="120"/>
      <c r="O356" s="121"/>
      <c r="P356" s="121"/>
      <c r="Q356" s="90"/>
      <c r="R356" s="91"/>
      <c r="S356" s="543"/>
      <c r="T356" s="543"/>
      <c r="U356" s="543"/>
      <c r="V356" s="122"/>
      <c r="W356" s="123"/>
      <c r="X356" s="543"/>
      <c r="AC356" s="50"/>
      <c r="AD356" s="51"/>
      <c r="AE356" s="52"/>
      <c r="AF356" s="53"/>
      <c r="AG356" s="50"/>
      <c r="AH356" s="51"/>
      <c r="AI356" s="54"/>
      <c r="AJ356" s="53"/>
      <c r="AK356" s="373" t="s">
        <v>351</v>
      </c>
    </row>
    <row r="357" spans="1:37" s="503" customFormat="1" x14ac:dyDescent="0.2">
      <c r="A357" s="161" t="s">
        <v>63</v>
      </c>
      <c r="B357" s="162" t="s">
        <v>42</v>
      </c>
      <c r="C357" s="162" t="s">
        <v>42</v>
      </c>
      <c r="D357" s="162" t="s">
        <v>42</v>
      </c>
      <c r="E357" s="162" t="s">
        <v>42</v>
      </c>
      <c r="F357" s="163"/>
      <c r="G357" s="163"/>
      <c r="H357" s="165" t="s">
        <v>248</v>
      </c>
      <c r="I357" s="166" t="s">
        <v>42</v>
      </c>
      <c r="J357" s="164"/>
      <c r="K357" s="164"/>
      <c r="L357" s="164"/>
      <c r="M357" s="164"/>
      <c r="N357" s="164"/>
      <c r="O357" s="167"/>
      <c r="P357" s="167"/>
      <c r="Q357" s="168"/>
      <c r="R357" s="168"/>
      <c r="S357" s="171"/>
      <c r="T357" s="170"/>
      <c r="U357" s="171"/>
      <c r="V357" s="172"/>
      <c r="W357" s="173"/>
      <c r="X357" s="76"/>
      <c r="Y357" s="62"/>
      <c r="Z357" s="62"/>
      <c r="AA357" s="62"/>
      <c r="AB357" s="62"/>
      <c r="AC357" s="50"/>
      <c r="AD357" s="51"/>
      <c r="AE357" s="52"/>
      <c r="AF357" s="53"/>
      <c r="AG357" s="50"/>
      <c r="AH357" s="51"/>
      <c r="AI357" s="54"/>
      <c r="AJ357" s="53"/>
      <c r="AK357" s="373" t="s">
        <v>351</v>
      </c>
    </row>
    <row r="358" spans="1:37" ht="14.25" customHeight="1" x14ac:dyDescent="0.25">
      <c r="A358" s="192" t="s">
        <v>272</v>
      </c>
      <c r="B358" s="174"/>
      <c r="C358" s="175"/>
      <c r="D358" s="175"/>
      <c r="E358" s="176" t="s">
        <v>82</v>
      </c>
      <c r="F358" s="126">
        <f>F359</f>
        <v>2.5</v>
      </c>
      <c r="G358" s="82">
        <f>G359</f>
        <v>0.8</v>
      </c>
      <c r="H358" s="83">
        <v>0</v>
      </c>
      <c r="I358" s="84">
        <v>0</v>
      </c>
      <c r="J358" s="85">
        <f>G358+I358</f>
        <v>0.8</v>
      </c>
      <c r="K358" s="86">
        <v>0.2</v>
      </c>
      <c r="L358" s="87">
        <v>2</v>
      </c>
      <c r="M358" s="86">
        <f>K358+L358</f>
        <v>2.2000000000000002</v>
      </c>
      <c r="N358" s="88"/>
      <c r="O358" s="89"/>
      <c r="P358" s="89"/>
      <c r="Q358" s="90"/>
      <c r="R358" s="91"/>
      <c r="S358" s="547" t="s">
        <v>46</v>
      </c>
      <c r="T358" s="547" t="s">
        <v>273</v>
      </c>
      <c r="U358" s="547"/>
      <c r="V358" s="177">
        <v>55.404440000000001</v>
      </c>
      <c r="W358" s="178">
        <v>101.89472000000001</v>
      </c>
      <c r="X358" s="549"/>
      <c r="AC358" s="50"/>
      <c r="AD358" s="51"/>
      <c r="AE358" s="52"/>
      <c r="AF358" s="53">
        <v>1</v>
      </c>
      <c r="AG358" s="50"/>
      <c r="AH358" s="51"/>
      <c r="AI358" s="54"/>
      <c r="AJ358" s="53">
        <f>F358</f>
        <v>2.5</v>
      </c>
      <c r="AK358" s="373" t="s">
        <v>351</v>
      </c>
    </row>
    <row r="359" spans="1:37" x14ac:dyDescent="0.25">
      <c r="A359" s="192" t="s">
        <v>13</v>
      </c>
      <c r="B359" s="78"/>
      <c r="C359" s="79"/>
      <c r="D359" s="79"/>
      <c r="E359" s="80"/>
      <c r="F359" s="207">
        <v>2.5</v>
      </c>
      <c r="G359" s="437">
        <v>0.8</v>
      </c>
      <c r="H359" s="277"/>
      <c r="I359" s="278"/>
      <c r="J359" s="120"/>
      <c r="K359" s="120"/>
      <c r="L359" s="267"/>
      <c r="M359" s="268"/>
      <c r="N359" s="291">
        <f>J358</f>
        <v>0.8</v>
      </c>
      <c r="O359" s="210">
        <f>N359/F359*100</f>
        <v>32</v>
      </c>
      <c r="P359" s="151">
        <f>IF(G358&gt;(F359*1.05),0,(F359*1.05)-G358)</f>
        <v>1.825</v>
      </c>
      <c r="Q359" s="151">
        <f>IF(N359&gt;(F359*1.05),0,(F359*1.05)-N359)</f>
        <v>1.825</v>
      </c>
      <c r="R359" s="182">
        <f>IF(N359&gt;(1.05*F359),0,(F359*1.05)-N359)</f>
        <v>1.825</v>
      </c>
      <c r="S359" s="548"/>
      <c r="T359" s="548"/>
      <c r="U359" s="548"/>
      <c r="V359" s="180"/>
      <c r="W359" s="181"/>
      <c r="X359" s="550"/>
      <c r="AC359" s="50"/>
      <c r="AD359" s="51"/>
      <c r="AE359" s="52"/>
      <c r="AF359" s="53"/>
      <c r="AG359" s="50"/>
      <c r="AH359" s="51"/>
      <c r="AI359" s="54"/>
      <c r="AJ359" s="53"/>
      <c r="AK359" s="373" t="s">
        <v>351</v>
      </c>
    </row>
  </sheetData>
  <sheetProtection formatRows="0" insertColumns="0" insertRows="0" insertHyperlinks="0" deleteColumns="0" deleteRows="0" sort="0" autoFilter="0" pivotTables="0"/>
  <mergeCells count="391">
    <mergeCell ref="S358:S359"/>
    <mergeCell ref="T358:T359"/>
    <mergeCell ref="U358:U359"/>
    <mergeCell ref="X358:X359"/>
    <mergeCell ref="S344:S345"/>
    <mergeCell ref="T344:T345"/>
    <mergeCell ref="U344:U345"/>
    <mergeCell ref="X344:X345"/>
    <mergeCell ref="S347:S348"/>
    <mergeCell ref="T347:T348"/>
    <mergeCell ref="U347:U348"/>
    <mergeCell ref="X347:X348"/>
    <mergeCell ref="S354:S356"/>
    <mergeCell ref="T354:T356"/>
    <mergeCell ref="U354:U356"/>
    <mergeCell ref="X354:X356"/>
    <mergeCell ref="S350:S352"/>
    <mergeCell ref="T350:T352"/>
    <mergeCell ref="U350:U352"/>
    <mergeCell ref="X350:X352"/>
    <mergeCell ref="S329:S331"/>
    <mergeCell ref="T329:T331"/>
    <mergeCell ref="U329:U331"/>
    <mergeCell ref="X329:X331"/>
    <mergeCell ref="S333:S334"/>
    <mergeCell ref="T333:T334"/>
    <mergeCell ref="U333:U334"/>
    <mergeCell ref="X333:X334"/>
    <mergeCell ref="S340:S342"/>
    <mergeCell ref="T340:T342"/>
    <mergeCell ref="U340:U342"/>
    <mergeCell ref="X340:X342"/>
    <mergeCell ref="S336:S338"/>
    <mergeCell ref="T336:T338"/>
    <mergeCell ref="U336:U338"/>
    <mergeCell ref="X336:X338"/>
    <mergeCell ref="S279:S280"/>
    <mergeCell ref="T279:T280"/>
    <mergeCell ref="U279:U280"/>
    <mergeCell ref="X279:X280"/>
    <mergeCell ref="S302:S304"/>
    <mergeCell ref="T302:T304"/>
    <mergeCell ref="U302:U304"/>
    <mergeCell ref="X302:X304"/>
    <mergeCell ref="S306:S307"/>
    <mergeCell ref="T306:T307"/>
    <mergeCell ref="U306:U307"/>
    <mergeCell ref="X306:X307"/>
    <mergeCell ref="S286:S288"/>
    <mergeCell ref="T286:T288"/>
    <mergeCell ref="U286:U288"/>
    <mergeCell ref="X286:X288"/>
    <mergeCell ref="S290:S292"/>
    <mergeCell ref="T290:T292"/>
    <mergeCell ref="U290:U292"/>
    <mergeCell ref="X290:X292"/>
    <mergeCell ref="S294:S296"/>
    <mergeCell ref="T294:T296"/>
    <mergeCell ref="U294:U296"/>
    <mergeCell ref="X294:X296"/>
    <mergeCell ref="S7:S9"/>
    <mergeCell ref="T7:T9"/>
    <mergeCell ref="U7:U9"/>
    <mergeCell ref="X7:X9"/>
    <mergeCell ref="X120:X122"/>
    <mergeCell ref="U120:U122"/>
    <mergeCell ref="T120:T122"/>
    <mergeCell ref="S120:S122"/>
    <mergeCell ref="S116:S118"/>
    <mergeCell ref="T116:T118"/>
    <mergeCell ref="U116:U118"/>
    <mergeCell ref="X116:X118"/>
    <mergeCell ref="S104:S106"/>
    <mergeCell ref="T104:T106"/>
    <mergeCell ref="U104:U106"/>
    <mergeCell ref="X104:X106"/>
    <mergeCell ref="S108:S110"/>
    <mergeCell ref="T108:T110"/>
    <mergeCell ref="U108:U110"/>
    <mergeCell ref="X108:X110"/>
    <mergeCell ref="S112:S114"/>
    <mergeCell ref="T112:T114"/>
    <mergeCell ref="U112:U114"/>
    <mergeCell ref="X112:X114"/>
    <mergeCell ref="U132:U134"/>
    <mergeCell ref="X132:X134"/>
    <mergeCell ref="S140:S142"/>
    <mergeCell ref="T140:T142"/>
    <mergeCell ref="U140:U142"/>
    <mergeCell ref="X140:X142"/>
    <mergeCell ref="S128:S130"/>
    <mergeCell ref="T128:T130"/>
    <mergeCell ref="U128:U130"/>
    <mergeCell ref="X128:X130"/>
    <mergeCell ref="S234:S236"/>
    <mergeCell ref="T234:T236"/>
    <mergeCell ref="U234:U236"/>
    <mergeCell ref="X234:X236"/>
    <mergeCell ref="S256:S258"/>
    <mergeCell ref="T256:T258"/>
    <mergeCell ref="U256:U258"/>
    <mergeCell ref="X256:X258"/>
    <mergeCell ref="S260:S261"/>
    <mergeCell ref="T260:T261"/>
    <mergeCell ref="U260:U261"/>
    <mergeCell ref="X260:X261"/>
    <mergeCell ref="S238:S240"/>
    <mergeCell ref="T238:T240"/>
    <mergeCell ref="U238:U240"/>
    <mergeCell ref="X238:X243"/>
    <mergeCell ref="S245:S247"/>
    <mergeCell ref="T245:T247"/>
    <mergeCell ref="U245:U247"/>
    <mergeCell ref="X245:X247"/>
    <mergeCell ref="S249:S250"/>
    <mergeCell ref="T249:T250"/>
    <mergeCell ref="U249:U250"/>
    <mergeCell ref="X249:X250"/>
    <mergeCell ref="S223:S224"/>
    <mergeCell ref="T223:T224"/>
    <mergeCell ref="U223:U224"/>
    <mergeCell ref="X223:X224"/>
    <mergeCell ref="S226:S228"/>
    <mergeCell ref="T226:T228"/>
    <mergeCell ref="U226:U228"/>
    <mergeCell ref="X226:X228"/>
    <mergeCell ref="S230:S232"/>
    <mergeCell ref="T230:T232"/>
    <mergeCell ref="U230:U232"/>
    <mergeCell ref="X230:X232"/>
    <mergeCell ref="S179:S180"/>
    <mergeCell ref="T179:T180"/>
    <mergeCell ref="U179:U180"/>
    <mergeCell ref="X179:X180"/>
    <mergeCell ref="S182:S183"/>
    <mergeCell ref="T182:T183"/>
    <mergeCell ref="U182:U183"/>
    <mergeCell ref="X182:X183"/>
    <mergeCell ref="S185:S187"/>
    <mergeCell ref="T185:T187"/>
    <mergeCell ref="U185:U187"/>
    <mergeCell ref="X185:X187"/>
    <mergeCell ref="U167:U169"/>
    <mergeCell ref="X167:X169"/>
    <mergeCell ref="S171:S173"/>
    <mergeCell ref="T171:T173"/>
    <mergeCell ref="U171:U173"/>
    <mergeCell ref="X171:X173"/>
    <mergeCell ref="S175:S177"/>
    <mergeCell ref="T175:T177"/>
    <mergeCell ref="U175:U177"/>
    <mergeCell ref="X175:X177"/>
    <mergeCell ref="S167:S169"/>
    <mergeCell ref="T167:T169"/>
    <mergeCell ref="S151:S153"/>
    <mergeCell ref="T151:T153"/>
    <mergeCell ref="U151:U153"/>
    <mergeCell ref="X151:X155"/>
    <mergeCell ref="S163:S165"/>
    <mergeCell ref="T163:T165"/>
    <mergeCell ref="U163:U165"/>
    <mergeCell ref="S157:S159"/>
    <mergeCell ref="T157:T159"/>
    <mergeCell ref="U157:U159"/>
    <mergeCell ref="S100:S102"/>
    <mergeCell ref="T100:T102"/>
    <mergeCell ref="U100:U102"/>
    <mergeCell ref="X100:X102"/>
    <mergeCell ref="S94:S95"/>
    <mergeCell ref="T94:T95"/>
    <mergeCell ref="S148:S149"/>
    <mergeCell ref="T148:T149"/>
    <mergeCell ref="U148:U149"/>
    <mergeCell ref="X148:X149"/>
    <mergeCell ref="X144:X146"/>
    <mergeCell ref="U144:U146"/>
    <mergeCell ref="T144:T146"/>
    <mergeCell ref="S144:S146"/>
    <mergeCell ref="X124:X126"/>
    <mergeCell ref="U124:U126"/>
    <mergeCell ref="T124:T126"/>
    <mergeCell ref="S124:S126"/>
    <mergeCell ref="S136:S138"/>
    <mergeCell ref="T136:T138"/>
    <mergeCell ref="U136:U138"/>
    <mergeCell ref="X136:X138"/>
    <mergeCell ref="S132:S134"/>
    <mergeCell ref="T132:T134"/>
    <mergeCell ref="U94:U95"/>
    <mergeCell ref="X94:X95"/>
    <mergeCell ref="S91:S92"/>
    <mergeCell ref="T91:T92"/>
    <mergeCell ref="U91:U92"/>
    <mergeCell ref="X91:X92"/>
    <mergeCell ref="S97:S98"/>
    <mergeCell ref="T97:T98"/>
    <mergeCell ref="U97:U98"/>
    <mergeCell ref="X97:X98"/>
    <mergeCell ref="S77:S78"/>
    <mergeCell ref="T77:T78"/>
    <mergeCell ref="U77:U78"/>
    <mergeCell ref="X77:X78"/>
    <mergeCell ref="S80:S81"/>
    <mergeCell ref="T80:T81"/>
    <mergeCell ref="U80:U81"/>
    <mergeCell ref="X80:X81"/>
    <mergeCell ref="S83:S85"/>
    <mergeCell ref="T83:T85"/>
    <mergeCell ref="U83:U85"/>
    <mergeCell ref="X83:X85"/>
    <mergeCell ref="S66:S68"/>
    <mergeCell ref="T66:T68"/>
    <mergeCell ref="U66:U68"/>
    <mergeCell ref="X66:X68"/>
    <mergeCell ref="S70:S72"/>
    <mergeCell ref="T70:T72"/>
    <mergeCell ref="U70:U72"/>
    <mergeCell ref="X70:X72"/>
    <mergeCell ref="S74:S75"/>
    <mergeCell ref="T74:T75"/>
    <mergeCell ref="U74:U75"/>
    <mergeCell ref="X74:X75"/>
    <mergeCell ref="S54:S56"/>
    <mergeCell ref="T54:T56"/>
    <mergeCell ref="U54:U56"/>
    <mergeCell ref="X54:X56"/>
    <mergeCell ref="S58:S60"/>
    <mergeCell ref="T58:T60"/>
    <mergeCell ref="U58:U60"/>
    <mergeCell ref="X58:X60"/>
    <mergeCell ref="S62:S64"/>
    <mergeCell ref="T62:T64"/>
    <mergeCell ref="U62:U64"/>
    <mergeCell ref="X62:X64"/>
    <mergeCell ref="Y2:Y3"/>
    <mergeCell ref="Z2:Z3"/>
    <mergeCell ref="AA2:AA3"/>
    <mergeCell ref="AB2:AB3"/>
    <mergeCell ref="AC2:AF2"/>
    <mergeCell ref="AG2:AJ2"/>
    <mergeCell ref="K2:K3"/>
    <mergeCell ref="L2:L3"/>
    <mergeCell ref="M2:M3"/>
    <mergeCell ref="N2:O3"/>
    <mergeCell ref="P2:P3"/>
    <mergeCell ref="Q2:Q3"/>
    <mergeCell ref="R2:R3"/>
    <mergeCell ref="S2:U2"/>
    <mergeCell ref="V2:W2"/>
    <mergeCell ref="X2:X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11:S13"/>
    <mergeCell ref="T11:T13"/>
    <mergeCell ref="U11:U13"/>
    <mergeCell ref="X11:X13"/>
    <mergeCell ref="S15:S17"/>
    <mergeCell ref="T15:T17"/>
    <mergeCell ref="U15:U17"/>
    <mergeCell ref="X15:X17"/>
    <mergeCell ref="S40:S42"/>
    <mergeCell ref="T40:T42"/>
    <mergeCell ref="U40:U42"/>
    <mergeCell ref="X40:X42"/>
    <mergeCell ref="S29:S30"/>
    <mergeCell ref="T29:T30"/>
    <mergeCell ref="U29:U30"/>
    <mergeCell ref="X29:X30"/>
    <mergeCell ref="S32:S34"/>
    <mergeCell ref="T32:T34"/>
    <mergeCell ref="U32:U34"/>
    <mergeCell ref="X32:X34"/>
    <mergeCell ref="S36:S38"/>
    <mergeCell ref="T36:T38"/>
    <mergeCell ref="U36:U38"/>
    <mergeCell ref="X36:X38"/>
    <mergeCell ref="S19:S22"/>
    <mergeCell ref="T19:T22"/>
    <mergeCell ref="U19:U22"/>
    <mergeCell ref="X19:X22"/>
    <mergeCell ref="S24:S27"/>
    <mergeCell ref="T24:T27"/>
    <mergeCell ref="U24:U27"/>
    <mergeCell ref="X24:X27"/>
    <mergeCell ref="S87:S89"/>
    <mergeCell ref="T87:T89"/>
    <mergeCell ref="U87:U89"/>
    <mergeCell ref="X87:X89"/>
    <mergeCell ref="S44:S45"/>
    <mergeCell ref="T44:T45"/>
    <mergeCell ref="U44:U45"/>
    <mergeCell ref="X44:X45"/>
    <mergeCell ref="S47:S48"/>
    <mergeCell ref="T47:T48"/>
    <mergeCell ref="U47:U48"/>
    <mergeCell ref="X47:X48"/>
    <mergeCell ref="S50:S52"/>
    <mergeCell ref="T50:T52"/>
    <mergeCell ref="U50:U52"/>
    <mergeCell ref="X50:X52"/>
    <mergeCell ref="S189:S191"/>
    <mergeCell ref="T189:T191"/>
    <mergeCell ref="U189:U191"/>
    <mergeCell ref="X189:X192"/>
    <mergeCell ref="S194:S195"/>
    <mergeCell ref="T194:T195"/>
    <mergeCell ref="U194:U195"/>
    <mergeCell ref="X194:X195"/>
    <mergeCell ref="S197:S199"/>
    <mergeCell ref="T197:T199"/>
    <mergeCell ref="U197:U199"/>
    <mergeCell ref="X197:X199"/>
    <mergeCell ref="S201:S203"/>
    <mergeCell ref="T201:T203"/>
    <mergeCell ref="U201:U203"/>
    <mergeCell ref="X201:X203"/>
    <mergeCell ref="S205:S206"/>
    <mergeCell ref="T205:T206"/>
    <mergeCell ref="U205:U206"/>
    <mergeCell ref="X205:X206"/>
    <mergeCell ref="S208:S210"/>
    <mergeCell ref="T208:T210"/>
    <mergeCell ref="U208:U210"/>
    <mergeCell ref="X208:X210"/>
    <mergeCell ref="S212:S214"/>
    <mergeCell ref="T212:T214"/>
    <mergeCell ref="U212:U214"/>
    <mergeCell ref="X212:X214"/>
    <mergeCell ref="S216:S217"/>
    <mergeCell ref="T216:T217"/>
    <mergeCell ref="U216:U217"/>
    <mergeCell ref="X216:X217"/>
    <mergeCell ref="S219:S221"/>
    <mergeCell ref="T219:T221"/>
    <mergeCell ref="U219:U221"/>
    <mergeCell ref="X219:X221"/>
    <mergeCell ref="S252:S254"/>
    <mergeCell ref="T252:T254"/>
    <mergeCell ref="U252:U254"/>
    <mergeCell ref="X252:X254"/>
    <mergeCell ref="S263:S265"/>
    <mergeCell ref="T263:T265"/>
    <mergeCell ref="U263:U265"/>
    <mergeCell ref="X263:X265"/>
    <mergeCell ref="S282:S284"/>
    <mergeCell ref="T282:T284"/>
    <mergeCell ref="U282:U284"/>
    <mergeCell ref="X282:X284"/>
    <mergeCell ref="S267:S269"/>
    <mergeCell ref="T267:T269"/>
    <mergeCell ref="U267:U269"/>
    <mergeCell ref="X267:X269"/>
    <mergeCell ref="S271:S273"/>
    <mergeCell ref="T271:T273"/>
    <mergeCell ref="U271:U273"/>
    <mergeCell ref="X271:X273"/>
    <mergeCell ref="S275:S277"/>
    <mergeCell ref="T275:T277"/>
    <mergeCell ref="U275:U277"/>
    <mergeCell ref="X275:X277"/>
    <mergeCell ref="S298:S300"/>
    <mergeCell ref="T298:T300"/>
    <mergeCell ref="U298:U300"/>
    <mergeCell ref="X298:X300"/>
    <mergeCell ref="S314:S316"/>
    <mergeCell ref="T314:T316"/>
    <mergeCell ref="U314:U316"/>
    <mergeCell ref="X314:X316"/>
    <mergeCell ref="S325:S327"/>
    <mergeCell ref="T325:T327"/>
    <mergeCell ref="U325:U327"/>
    <mergeCell ref="X325:X327"/>
    <mergeCell ref="S309:S312"/>
    <mergeCell ref="T309:T312"/>
    <mergeCell ref="U309:U312"/>
    <mergeCell ref="X309:X312"/>
    <mergeCell ref="S318:S320"/>
    <mergeCell ref="T318:T320"/>
    <mergeCell ref="U318:U320"/>
    <mergeCell ref="X318:X320"/>
    <mergeCell ref="S322:S323"/>
    <mergeCell ref="T322:T323"/>
    <mergeCell ref="U322:U323"/>
    <mergeCell ref="X322:X323"/>
  </mergeCells>
  <phoneticPr fontId="5" type="noConversion"/>
  <conditionalFormatting sqref="P158:R159 Q154:R155 Q157:R157 P4:R4">
    <cfRule type="expression" dxfId="250" priority="222" stopIfTrue="1">
      <formula>AND(P4&lt;&gt;"",OR(P4&lt;=0,P4="-"))</formula>
    </cfRule>
  </conditionalFormatting>
  <conditionalFormatting sqref="Q241:R243 P154:P155 Q360:R65461">
    <cfRule type="expression" dxfId="249" priority="223" stopIfTrue="1">
      <formula>AND(P154&lt;&gt;"",OR(P154=0,P154="-"))</formula>
    </cfRule>
  </conditionalFormatting>
  <conditionalFormatting sqref="O154:O155 O157:O159 O241:O243">
    <cfRule type="expression" dxfId="248" priority="224" stopIfTrue="1">
      <formula>O154&gt;=105</formula>
    </cfRule>
  </conditionalFormatting>
  <conditionalFormatting sqref="Q35:R35">
    <cfRule type="expression" dxfId="247" priority="218" stopIfTrue="1">
      <formula>AND(Q35&lt;&gt;"",OR(Q35&lt;=0,Q35="-"))</formula>
    </cfRule>
  </conditionalFormatting>
  <conditionalFormatting sqref="Q46:R46">
    <cfRule type="expression" dxfId="246" priority="215" stopIfTrue="1">
      <formula>AND(Q46&lt;&gt;"",OR(Q46&lt;=0,Q46="-"))</formula>
    </cfRule>
  </conditionalFormatting>
  <conditionalFormatting sqref="Q10:R10">
    <cfRule type="expression" dxfId="245" priority="221" stopIfTrue="1">
      <formula>AND(Q10&lt;&gt;"",OR(Q10&lt;=0,Q10="-"))</formula>
    </cfRule>
  </conditionalFormatting>
  <conditionalFormatting sqref="Q31:R31">
    <cfRule type="expression" dxfId="244" priority="219" stopIfTrue="1">
      <formula>AND(Q31&lt;&gt;"",OR(Q31&lt;=0,Q31="-"))</formula>
    </cfRule>
  </conditionalFormatting>
  <conditionalFormatting sqref="Q39:R39">
    <cfRule type="expression" dxfId="243" priority="217" stopIfTrue="1">
      <formula>AND(Q39&lt;&gt;"",OR(Q39&lt;=0,Q39="-"))</formula>
    </cfRule>
  </conditionalFormatting>
  <conditionalFormatting sqref="Q28:R28">
    <cfRule type="expression" dxfId="242" priority="220" stopIfTrue="1">
      <formula>AND(Q28&lt;&gt;"",OR(Q28&lt;=0,Q28="-"))</formula>
    </cfRule>
  </conditionalFormatting>
  <conditionalFormatting sqref="Q43:R43">
    <cfRule type="expression" dxfId="241" priority="216" stopIfTrue="1">
      <formula>AND(Q43&lt;&gt;"",OR(Q43&lt;=0,Q43="-"))</formula>
    </cfRule>
  </conditionalFormatting>
  <conditionalFormatting sqref="Q49:R49">
    <cfRule type="expression" dxfId="240" priority="214" stopIfTrue="1">
      <formula>AND(Q49&lt;&gt;"",OR(Q49&lt;=0,Q49="-"))</formula>
    </cfRule>
  </conditionalFormatting>
  <conditionalFormatting sqref="Q53:R53">
    <cfRule type="expression" dxfId="239" priority="213" stopIfTrue="1">
      <formula>AND(Q53&lt;&gt;"",OR(Q53&lt;=0,Q53="-"))</formula>
    </cfRule>
  </conditionalFormatting>
  <conditionalFormatting sqref="Q57:R57">
    <cfRule type="expression" dxfId="238" priority="212" stopIfTrue="1">
      <formula>AND(Q57&lt;&gt;"",OR(Q57&lt;=0,Q57="-"))</formula>
    </cfRule>
  </conditionalFormatting>
  <conditionalFormatting sqref="Q61:R61">
    <cfRule type="expression" dxfId="237" priority="211" stopIfTrue="1">
      <formula>AND(Q61&lt;&gt;"",OR(Q61&lt;=0,Q61="-"))</formula>
    </cfRule>
  </conditionalFormatting>
  <conditionalFormatting sqref="Q65:R65">
    <cfRule type="expression" dxfId="236" priority="208" stopIfTrue="1">
      <formula>AND(Q65&lt;&gt;"",OR(Q65&lt;=0,Q65="-"))</formula>
    </cfRule>
  </conditionalFormatting>
  <conditionalFormatting sqref="Q69:R69">
    <cfRule type="expression" dxfId="235" priority="207" stopIfTrue="1">
      <formula>AND(Q69&lt;&gt;"",OR(Q69&lt;=0,Q69="-"))</formula>
    </cfRule>
  </conditionalFormatting>
  <conditionalFormatting sqref="Q73:R73">
    <cfRule type="expression" dxfId="234" priority="206" stopIfTrue="1">
      <formula>AND(Q73&lt;&gt;"",OR(Q73&lt;=0,Q73="-"))</formula>
    </cfRule>
  </conditionalFormatting>
  <conditionalFormatting sqref="Q107:R107">
    <cfRule type="expression" dxfId="233" priority="195" stopIfTrue="1">
      <formula>AND(Q107&lt;&gt;"",OR(Q107&lt;=0,Q107="-"))</formula>
    </cfRule>
  </conditionalFormatting>
  <conditionalFormatting sqref="Q76:R76">
    <cfRule type="expression" dxfId="232" priority="205" stopIfTrue="1">
      <formula>AND(Q76&lt;&gt;"",OR(Q76&lt;=0,Q76="-"))</formula>
    </cfRule>
  </conditionalFormatting>
  <conditionalFormatting sqref="Q79:R79">
    <cfRule type="expression" dxfId="231" priority="204" stopIfTrue="1">
      <formula>AND(Q79&lt;&gt;"",OR(Q79&lt;=0,Q79="-"))</formula>
    </cfRule>
  </conditionalFormatting>
  <conditionalFormatting sqref="Q82:R82">
    <cfRule type="expression" dxfId="230" priority="203" stopIfTrue="1">
      <formula>AND(Q82&lt;&gt;"",OR(Q82&lt;=0,Q82="-"))</formula>
    </cfRule>
  </conditionalFormatting>
  <conditionalFormatting sqref="Q86:R86">
    <cfRule type="expression" dxfId="229" priority="202" stopIfTrue="1">
      <formula>AND(Q86&lt;&gt;"",OR(Q86&lt;=0,Q86="-"))</formula>
    </cfRule>
  </conditionalFormatting>
  <conditionalFormatting sqref="Q90:R90">
    <cfRule type="expression" dxfId="228" priority="201" stopIfTrue="1">
      <formula>AND(Q90&lt;&gt;"",OR(Q90&lt;=0,Q90="-"))</formula>
    </cfRule>
  </conditionalFormatting>
  <conditionalFormatting sqref="Q93:R93">
    <cfRule type="expression" dxfId="227" priority="200" stopIfTrue="1">
      <formula>AND(Q93&lt;&gt;"",OR(Q93&lt;=0,Q93="-"))</formula>
    </cfRule>
  </conditionalFormatting>
  <conditionalFormatting sqref="Q96:R96">
    <cfRule type="expression" dxfId="226" priority="199" stopIfTrue="1">
      <formula>AND(Q96&lt;&gt;"",OR(Q96&lt;=0,Q96="-"))</formula>
    </cfRule>
  </conditionalFormatting>
  <conditionalFormatting sqref="Q111:R111">
    <cfRule type="expression" dxfId="225" priority="196" stopIfTrue="1">
      <formula>AND(Q111&lt;&gt;"",OR(Q111&lt;=0,Q111="-"))</formula>
    </cfRule>
  </conditionalFormatting>
  <conditionalFormatting sqref="Q99:R99">
    <cfRule type="expression" dxfId="224" priority="197" stopIfTrue="1">
      <formula>AND(Q99&lt;&gt;"",OR(Q99&lt;=0,Q99="-"))</formula>
    </cfRule>
  </conditionalFormatting>
  <conditionalFormatting sqref="Q143:R143">
    <cfRule type="expression" dxfId="223" priority="187" stopIfTrue="1">
      <formula>AND(Q143&lt;&gt;"",OR(Q143&lt;=0,Q143="-"))</formula>
    </cfRule>
  </conditionalFormatting>
  <conditionalFormatting sqref="Q115:R115">
    <cfRule type="expression" dxfId="222" priority="194" stopIfTrue="1">
      <formula>AND(Q115&lt;&gt;"",OR(Q115&lt;=0,Q115="-"))</formula>
    </cfRule>
  </conditionalFormatting>
  <conditionalFormatting sqref="Q119:R119">
    <cfRule type="expression" dxfId="221" priority="193" stopIfTrue="1">
      <formula>AND(Q119&lt;&gt;"",OR(Q119&lt;=0,Q119="-"))</formula>
    </cfRule>
  </conditionalFormatting>
  <conditionalFormatting sqref="Q123:R123">
    <cfRule type="expression" dxfId="220" priority="192" stopIfTrue="1">
      <formula>AND(Q123&lt;&gt;"",OR(Q123&lt;=0,Q123="-"))</formula>
    </cfRule>
  </conditionalFormatting>
  <conditionalFormatting sqref="Q127:R127">
    <cfRule type="expression" dxfId="219" priority="191" stopIfTrue="1">
      <formula>AND(Q127&lt;&gt;"",OR(Q127&lt;=0,Q127="-"))</formula>
    </cfRule>
  </conditionalFormatting>
  <conditionalFormatting sqref="Q131:R131">
    <cfRule type="expression" dxfId="218" priority="190" stopIfTrue="1">
      <formula>AND(Q131&lt;&gt;"",OR(Q131&lt;=0,Q131="-"))</formula>
    </cfRule>
  </conditionalFormatting>
  <conditionalFormatting sqref="Q135:R135">
    <cfRule type="expression" dxfId="217" priority="189" stopIfTrue="1">
      <formula>AND(Q135&lt;&gt;"",OR(Q135&lt;=0,Q135="-"))</formula>
    </cfRule>
  </conditionalFormatting>
  <conditionalFormatting sqref="Q139:R139">
    <cfRule type="expression" dxfId="216" priority="188" stopIfTrue="1">
      <formula>AND(Q139&lt;&gt;"",OR(Q139&lt;=0,Q139="-"))</formula>
    </cfRule>
  </conditionalFormatting>
  <conditionalFormatting sqref="Q147:R147">
    <cfRule type="expression" dxfId="215" priority="186" stopIfTrue="1">
      <formula>AND(Q147&lt;&gt;"",OR(Q147&lt;=0,Q147="-"))</formula>
    </cfRule>
  </conditionalFormatting>
  <conditionalFormatting sqref="Q166:R166">
    <cfRule type="expression" dxfId="214" priority="185" stopIfTrue="1">
      <formula>AND(Q166&lt;&gt;"",OR(Q166&lt;=0,Q166="-"))</formula>
    </cfRule>
  </conditionalFormatting>
  <conditionalFormatting sqref="Q174:R174">
    <cfRule type="expression" dxfId="213" priority="184" stopIfTrue="1">
      <formula>AND(Q174&lt;&gt;"",OR(Q174&lt;=0,Q174="-"))</formula>
    </cfRule>
  </conditionalFormatting>
  <conditionalFormatting sqref="Q308:R308">
    <cfRule type="expression" dxfId="212" priority="156" stopIfTrue="1">
      <formula>AND(Q308&lt;&gt;"",OR(Q308&lt;=0,Q308="-"))</formula>
    </cfRule>
  </conditionalFormatting>
  <conditionalFormatting sqref="Q178:R178">
    <cfRule type="expression" dxfId="211" priority="183" stopIfTrue="1">
      <formula>AND(Q178&lt;&gt;"",OR(Q178&lt;=0,Q178="-"))</formula>
    </cfRule>
  </conditionalFormatting>
  <conditionalFormatting sqref="Q181:R181">
    <cfRule type="expression" dxfId="210" priority="182" stopIfTrue="1">
      <formula>AND(Q181&lt;&gt;"",OR(Q181&lt;=0,Q181="-"))</formula>
    </cfRule>
  </conditionalFormatting>
  <conditionalFormatting sqref="Q184:R184">
    <cfRule type="expression" dxfId="209" priority="181" stopIfTrue="1">
      <formula>AND(Q184&lt;&gt;"",OR(Q184&lt;=0,Q184="-"))</formula>
    </cfRule>
  </conditionalFormatting>
  <conditionalFormatting sqref="Q259:R259">
    <cfRule type="expression" dxfId="208" priority="165" stopIfTrue="1">
      <formula>AND(Q259&lt;&gt;"",OR(Q259&lt;=0,Q259="-"))</formula>
    </cfRule>
  </conditionalFormatting>
  <conditionalFormatting sqref="Q289:R289">
    <cfRule type="expression" dxfId="207" priority="160" stopIfTrue="1">
      <formula>AND(Q289&lt;&gt;"",OR(Q289&lt;=0,Q289="-"))</formula>
    </cfRule>
  </conditionalFormatting>
  <conditionalFormatting sqref="Q188:R188">
    <cfRule type="expression" dxfId="206" priority="180" stopIfTrue="1">
      <formula>AND(Q188&lt;&gt;"",OR(Q188&lt;=0,Q188="-"))</formula>
    </cfRule>
  </conditionalFormatting>
  <conditionalFormatting sqref="Q193:R193">
    <cfRule type="expression" dxfId="205" priority="179" stopIfTrue="1">
      <formula>AND(Q193&lt;&gt;"",OR(Q193&lt;=0,Q193="-"))</formula>
    </cfRule>
  </conditionalFormatting>
  <conditionalFormatting sqref="Q196:R196">
    <cfRule type="expression" dxfId="204" priority="178" stopIfTrue="1">
      <formula>AND(Q196&lt;&gt;"",OR(Q196&lt;=0,Q196="-"))</formula>
    </cfRule>
  </conditionalFormatting>
  <conditionalFormatting sqref="Q200:R200">
    <cfRule type="expression" dxfId="203" priority="177" stopIfTrue="1">
      <formula>AND(Q200&lt;&gt;"",OR(Q200&lt;=0,Q200="-"))</formula>
    </cfRule>
  </conditionalFormatting>
  <conditionalFormatting sqref="Q204:R204">
    <cfRule type="expression" dxfId="202" priority="176" stopIfTrue="1">
      <formula>AND(Q204&lt;&gt;"",OR(Q204&lt;=0,Q204="-"))</formula>
    </cfRule>
  </conditionalFormatting>
  <conditionalFormatting sqref="Q207:R207">
    <cfRule type="expression" dxfId="201" priority="175" stopIfTrue="1">
      <formula>AND(Q207&lt;&gt;"",OR(Q207&lt;=0,Q207="-"))</formula>
    </cfRule>
  </conditionalFormatting>
  <conditionalFormatting sqref="Q211:R211">
    <cfRule type="expression" dxfId="200" priority="174" stopIfTrue="1">
      <formula>AND(Q211&lt;&gt;"",OR(Q211&lt;=0,Q211="-"))</formula>
    </cfRule>
  </conditionalFormatting>
  <conditionalFormatting sqref="Q215:R215">
    <cfRule type="expression" dxfId="199" priority="173" stopIfTrue="1">
      <formula>AND(Q215&lt;&gt;"",OR(Q215&lt;=0,Q215="-"))</formula>
    </cfRule>
  </conditionalFormatting>
  <conditionalFormatting sqref="Q222:R222">
    <cfRule type="expression" dxfId="198" priority="172" stopIfTrue="1">
      <formula>AND(Q222&lt;&gt;"",OR(Q222&lt;=0,Q222="-"))</formula>
    </cfRule>
  </conditionalFormatting>
  <conditionalFormatting sqref="Q225:R225">
    <cfRule type="expression" dxfId="197" priority="171" stopIfTrue="1">
      <formula>AND(Q225&lt;&gt;"",OR(Q225&lt;=0,Q225="-"))</formula>
    </cfRule>
  </conditionalFormatting>
  <conditionalFormatting sqref="Q237:R237">
    <cfRule type="expression" dxfId="196" priority="170" stopIfTrue="1">
      <formula>AND(Q237&lt;&gt;"",OR(Q237&lt;=0,Q237="-"))</formula>
    </cfRule>
  </conditionalFormatting>
  <conditionalFormatting sqref="Q244:R244">
    <cfRule type="expression" dxfId="195" priority="169" stopIfTrue="1">
      <formula>AND(Q244&lt;&gt;"",OR(Q244&lt;=0,Q244="-"))</formula>
    </cfRule>
  </conditionalFormatting>
  <conditionalFormatting sqref="Q248:R248">
    <cfRule type="expression" dxfId="194" priority="168" stopIfTrue="1">
      <formula>AND(Q248&lt;&gt;"",OR(Q248&lt;=0,Q248="-"))</formula>
    </cfRule>
  </conditionalFormatting>
  <conditionalFormatting sqref="Q251:R251">
    <cfRule type="expression" dxfId="193" priority="167" stopIfTrue="1">
      <formula>AND(Q251&lt;&gt;"",OR(Q251&lt;=0,Q251="-"))</formula>
    </cfRule>
  </conditionalFormatting>
  <conditionalFormatting sqref="Q255:R255">
    <cfRule type="expression" dxfId="192" priority="166" stopIfTrue="1">
      <formula>AND(Q255&lt;&gt;"",OR(Q255&lt;=0,Q255="-"))</formula>
    </cfRule>
  </conditionalFormatting>
  <conditionalFormatting sqref="Q305:R305">
    <cfRule type="expression" dxfId="191" priority="157" stopIfTrue="1">
      <formula>AND(Q305&lt;&gt;"",OR(Q305&lt;=0,Q305="-"))</formula>
    </cfRule>
  </conditionalFormatting>
  <conditionalFormatting sqref="Q357:R357">
    <cfRule type="expression" dxfId="190" priority="144" stopIfTrue="1">
      <formula>AND(Q357&lt;&gt;"",OR(Q357&lt;=0,Q357="-"))</formula>
    </cfRule>
  </conditionalFormatting>
  <conditionalFormatting sqref="Q266:R266">
    <cfRule type="expression" dxfId="189" priority="164" stopIfTrue="1">
      <formula>AND(Q266&lt;&gt;"",OR(Q266&lt;=0,Q266="-"))</formula>
    </cfRule>
  </conditionalFormatting>
  <conditionalFormatting sqref="Q270:R270">
    <cfRule type="expression" dxfId="188" priority="163" stopIfTrue="1">
      <formula>AND(Q270&lt;&gt;"",OR(Q270&lt;=0,Q270="-"))</formula>
    </cfRule>
  </conditionalFormatting>
  <conditionalFormatting sqref="Q274:R274">
    <cfRule type="expression" dxfId="187" priority="162" stopIfTrue="1">
      <formula>AND(Q274&lt;&gt;"",OR(Q274&lt;=0,Q274="-"))</formula>
    </cfRule>
  </conditionalFormatting>
  <conditionalFormatting sqref="Q278:R278">
    <cfRule type="expression" dxfId="186" priority="161" stopIfTrue="1">
      <formula>AND(Q278&lt;&gt;"",OR(Q278&lt;=0,Q278="-"))</formula>
    </cfRule>
  </conditionalFormatting>
  <conditionalFormatting sqref="Q349:R349">
    <cfRule type="expression" dxfId="185" priority="145" stopIfTrue="1">
      <formula>AND(Q349&lt;&gt;"",OR(Q349&lt;=0,Q349="-"))</formula>
    </cfRule>
  </conditionalFormatting>
  <conditionalFormatting sqref="Q297:R297">
    <cfRule type="expression" dxfId="184" priority="159" stopIfTrue="1">
      <formula>AND(Q297&lt;&gt;"",OR(Q297&lt;=0,Q297="-"))</formula>
    </cfRule>
  </conditionalFormatting>
  <conditionalFormatting sqref="Q301:R301">
    <cfRule type="expression" dxfId="183" priority="158" stopIfTrue="1">
      <formula>AND(Q301&lt;&gt;"",OR(Q301&lt;=0,Q301="-"))</formula>
    </cfRule>
  </conditionalFormatting>
  <conditionalFormatting sqref="Q313:R313">
    <cfRule type="expression" dxfId="182" priority="155" stopIfTrue="1">
      <formula>AND(Q313&lt;&gt;"",OR(Q313&lt;=0,Q313="-"))</formula>
    </cfRule>
  </conditionalFormatting>
  <conditionalFormatting sqref="Q317:R317">
    <cfRule type="expression" dxfId="181" priority="154" stopIfTrue="1">
      <formula>AND(Q317&lt;&gt;"",OR(Q317&lt;=0,Q317="-"))</formula>
    </cfRule>
  </conditionalFormatting>
  <conditionalFormatting sqref="Q321:R321">
    <cfRule type="expression" dxfId="180" priority="153" stopIfTrue="1">
      <formula>AND(Q321&lt;&gt;"",OR(Q321&lt;=0,Q321="-"))</formula>
    </cfRule>
  </conditionalFormatting>
  <conditionalFormatting sqref="Q324:R324">
    <cfRule type="expression" dxfId="179" priority="152" stopIfTrue="1">
      <formula>AND(Q324&lt;&gt;"",OR(Q324&lt;=0,Q324="-"))</formula>
    </cfRule>
  </conditionalFormatting>
  <conditionalFormatting sqref="Q328:R328">
    <cfRule type="expression" dxfId="178" priority="151" stopIfTrue="1">
      <formula>AND(Q328&lt;&gt;"",OR(Q328&lt;=0,Q328="-"))</formula>
    </cfRule>
  </conditionalFormatting>
  <conditionalFormatting sqref="Q332:R332">
    <cfRule type="expression" dxfId="177" priority="150" stopIfTrue="1">
      <formula>AND(Q332&lt;&gt;"",OR(Q332&lt;=0,Q332="-"))</formula>
    </cfRule>
  </conditionalFormatting>
  <conditionalFormatting sqref="Q335:R335">
    <cfRule type="expression" dxfId="176" priority="149" stopIfTrue="1">
      <formula>AND(Q335&lt;&gt;"",OR(Q335&lt;=0,Q335="-"))</formula>
    </cfRule>
  </conditionalFormatting>
  <conditionalFormatting sqref="Q339:R339">
    <cfRule type="expression" dxfId="175" priority="148" stopIfTrue="1">
      <formula>AND(Q339&lt;&gt;"",OR(Q339&lt;=0,Q339="-"))</formula>
    </cfRule>
  </conditionalFormatting>
  <conditionalFormatting sqref="Q343:R343">
    <cfRule type="expression" dxfId="174" priority="147" stopIfTrue="1">
      <formula>AND(Q343&lt;&gt;"",OR(Q343&lt;=0,Q343="-"))</formula>
    </cfRule>
  </conditionalFormatting>
  <conditionalFormatting sqref="Q346:R346">
    <cfRule type="expression" dxfId="173" priority="146" stopIfTrue="1">
      <formula>AND(Q346&lt;&gt;"",OR(Q346&lt;=0,Q346="-"))</formula>
    </cfRule>
  </conditionalFormatting>
  <conditionalFormatting sqref="Q6:R6">
    <cfRule type="expression" dxfId="172" priority="143" stopIfTrue="1">
      <formula>AND(Q6&lt;&gt;"",OR(Q6&lt;=0,Q6="-"))</formula>
    </cfRule>
  </conditionalFormatting>
  <conditionalFormatting sqref="Q103:R103">
    <cfRule type="expression" dxfId="171" priority="142" stopIfTrue="1">
      <formula>AND(Q103&lt;&gt;"",OR(Q103&lt;=0,Q103="-"))</formula>
    </cfRule>
  </conditionalFormatting>
  <conditionalFormatting sqref="Q170:R170">
    <cfRule type="expression" dxfId="170" priority="141" stopIfTrue="1">
      <formula>AND(Q170&lt;&gt;"",OR(Q170&lt;=0,Q170="-"))</formula>
    </cfRule>
  </conditionalFormatting>
  <conditionalFormatting sqref="Q218:R218">
    <cfRule type="expression" dxfId="169" priority="140" stopIfTrue="1">
      <formula>AND(Q218&lt;&gt;"",OR(Q218&lt;=0,Q218="-"))</formula>
    </cfRule>
  </conditionalFormatting>
  <conditionalFormatting sqref="Q285:R285">
    <cfRule type="expression" dxfId="168" priority="139" stopIfTrue="1">
      <formula>AND(Q285&lt;&gt;"",OR(Q285&lt;=0,Q285="-"))</formula>
    </cfRule>
  </conditionalFormatting>
  <conditionalFormatting sqref="Q353:R353">
    <cfRule type="expression" dxfId="167" priority="138" stopIfTrue="1">
      <formula>AND(Q353&lt;&gt;"",OR(Q353&lt;=0,Q353="-"))</formula>
    </cfRule>
  </conditionalFormatting>
  <conditionalFormatting sqref="Q293:R293">
    <cfRule type="expression" dxfId="166" priority="137" stopIfTrue="1">
      <formula>AND(Q293&lt;&gt;"",OR(Q293&lt;=0,Q293="-"))</formula>
    </cfRule>
  </conditionalFormatting>
  <conditionalFormatting sqref="Q281:R281">
    <cfRule type="expression" dxfId="165" priority="136" stopIfTrue="1">
      <formula>AND(Q281&lt;&gt;"",OR(Q281&lt;=0,Q281="-"))</formula>
    </cfRule>
  </conditionalFormatting>
  <conditionalFormatting sqref="Q229:R229">
    <cfRule type="expression" dxfId="164" priority="135" stopIfTrue="1">
      <formula>AND(Q229&lt;&gt;"",OR(Q229&lt;=0,Q229="-"))</formula>
    </cfRule>
  </conditionalFormatting>
  <conditionalFormatting sqref="Q14:R14">
    <cfRule type="expression" dxfId="163" priority="134" stopIfTrue="1">
      <formula>AND(Q14&lt;&gt;"",OR(Q14&lt;=0,Q14="-"))</formula>
    </cfRule>
  </conditionalFormatting>
  <conditionalFormatting sqref="Q18:R18">
    <cfRule type="expression" dxfId="162" priority="133" stopIfTrue="1">
      <formula>AND(Q18&lt;&gt;"",OR(Q18&lt;=0,Q18="-"))</formula>
    </cfRule>
  </conditionalFormatting>
  <conditionalFormatting sqref="Q23:R23">
    <cfRule type="expression" dxfId="161" priority="132" stopIfTrue="1">
      <formula>AND(Q23&lt;&gt;"",OR(Q23&lt;=0,Q23="-"))</formula>
    </cfRule>
  </conditionalFormatting>
  <conditionalFormatting sqref="Q1:R1">
    <cfRule type="expression" dxfId="160" priority="131" stopIfTrue="1">
      <formula>AND(Q1&lt;&gt;"",OR(Q1&lt;=0,Q1="-"))</formula>
    </cfRule>
  </conditionalFormatting>
  <conditionalFormatting sqref="Q7:R7 Q9:R9 P8:R8">
    <cfRule type="expression" dxfId="159" priority="130" stopIfTrue="1">
      <formula>AND(P7&lt;&gt;"",OR(P7&lt;=0,P7="-"))</formula>
    </cfRule>
  </conditionalFormatting>
  <conditionalFormatting sqref="Q11:R11 Q13:R13 P12:R12">
    <cfRule type="expression" dxfId="158" priority="129" stopIfTrue="1">
      <formula>AND(P11&lt;&gt;"",OR(P11&lt;=0,P11="-"))</formula>
    </cfRule>
  </conditionalFormatting>
  <conditionalFormatting sqref="Q15:R15 Q17:R17 P16:R16">
    <cfRule type="expression" dxfId="157" priority="128" stopIfTrue="1">
      <formula>AND(P15&lt;&gt;"",OR(P15&lt;=0,P15="-"))</formula>
    </cfRule>
  </conditionalFormatting>
  <conditionalFormatting sqref="Q32:R32 Q34:R34 P33:R33">
    <cfRule type="expression" dxfId="156" priority="127" stopIfTrue="1">
      <formula>AND(P32&lt;&gt;"",OR(P32&lt;=0,P32="-"))</formula>
    </cfRule>
  </conditionalFormatting>
  <conditionalFormatting sqref="Q36:R36 Q38:R38 P37:R37">
    <cfRule type="expression" dxfId="155" priority="126" stopIfTrue="1">
      <formula>AND(P36&lt;&gt;"",OR(P36&lt;=0,P36="-"))</formula>
    </cfRule>
  </conditionalFormatting>
  <conditionalFormatting sqref="Q40:R40 Q42:R42 P41:R41">
    <cfRule type="expression" dxfId="154" priority="125" stopIfTrue="1">
      <formula>AND(P40&lt;&gt;"",OR(P40&lt;=0,P40="-"))</formula>
    </cfRule>
  </conditionalFormatting>
  <conditionalFormatting sqref="Q50:R50 Q52:R52 P51:R51">
    <cfRule type="expression" dxfId="153" priority="124" stopIfTrue="1">
      <formula>AND(P50&lt;&gt;"",OR(P50&lt;=0,P50="-"))</formula>
    </cfRule>
  </conditionalFormatting>
  <conditionalFormatting sqref="Q54:R54 Q56:R56 P55:R55">
    <cfRule type="expression" dxfId="152" priority="123" stopIfTrue="1">
      <formula>AND(P54&lt;&gt;"",OR(P54&lt;=0,P54="-"))</formula>
    </cfRule>
  </conditionalFormatting>
  <conditionalFormatting sqref="Q58:R58 Q60:R60 P59:R59">
    <cfRule type="expression" dxfId="151" priority="122" stopIfTrue="1">
      <formula>AND(P58&lt;&gt;"",OR(P58&lt;=0,P58="-"))</formula>
    </cfRule>
  </conditionalFormatting>
  <conditionalFormatting sqref="Q62:R62 Q64:R64 P63:R63">
    <cfRule type="expression" dxfId="150" priority="121" stopIfTrue="1">
      <formula>AND(P62&lt;&gt;"",OR(P62&lt;=0,P62="-"))</formula>
    </cfRule>
  </conditionalFormatting>
  <conditionalFormatting sqref="Q66:R66 Q68:R68 P67:R67">
    <cfRule type="expression" dxfId="149" priority="118" stopIfTrue="1">
      <formula>AND(P66&lt;&gt;"",OR(P66&lt;=0,P66="-"))</formula>
    </cfRule>
  </conditionalFormatting>
  <conditionalFormatting sqref="Q70:R70 Q72:R72 P71:R71">
    <cfRule type="expression" dxfId="148" priority="115" stopIfTrue="1">
      <formula>AND(P70&lt;&gt;"",OR(P70&lt;=0,P70="-"))</formula>
    </cfRule>
  </conditionalFormatting>
  <conditionalFormatting sqref="Q83:R83 Q85:R85 P84:R84">
    <cfRule type="expression" dxfId="147" priority="114" stopIfTrue="1">
      <formula>AND(P83&lt;&gt;"",OR(P83&lt;=0,P83="-"))</formula>
    </cfRule>
  </conditionalFormatting>
  <conditionalFormatting sqref="Q87:R87 Q89:R89 P88:R88">
    <cfRule type="expression" dxfId="146" priority="113" stopIfTrue="1">
      <formula>AND(P87&lt;&gt;"",OR(P87&lt;=0,P87="-"))</formula>
    </cfRule>
  </conditionalFormatting>
  <conditionalFormatting sqref="Q100:R100 Q102:R102 P101:R101">
    <cfRule type="expression" dxfId="145" priority="112" stopIfTrue="1">
      <formula>AND(P100&lt;&gt;"",OR(P100&lt;=0,P100="-"))</formula>
    </cfRule>
  </conditionalFormatting>
  <conditionalFormatting sqref="Q104:R104 Q106:R106 P105:R105">
    <cfRule type="expression" dxfId="144" priority="111" stopIfTrue="1">
      <formula>AND(P104&lt;&gt;"",OR(P104&lt;=0,P104="-"))</formula>
    </cfRule>
  </conditionalFormatting>
  <conditionalFormatting sqref="Q108:R108 Q110:R110 P109:R109">
    <cfRule type="expression" dxfId="143" priority="110" stopIfTrue="1">
      <formula>AND(P108&lt;&gt;"",OR(P108&lt;=0,P108="-"))</formula>
    </cfRule>
  </conditionalFormatting>
  <conditionalFormatting sqref="Q112:R112 Q114:R114 P113:R113">
    <cfRule type="expression" dxfId="142" priority="109" stopIfTrue="1">
      <formula>AND(P112&lt;&gt;"",OR(P112&lt;=0,P112="-"))</formula>
    </cfRule>
  </conditionalFormatting>
  <conditionalFormatting sqref="Q116:R116 Q118:R118 P117:R117">
    <cfRule type="expression" dxfId="141" priority="108" stopIfTrue="1">
      <formula>AND(P116&lt;&gt;"",OR(P116&lt;=0,P116="-"))</formula>
    </cfRule>
  </conditionalFormatting>
  <conditionalFormatting sqref="Q120:R120 Q122:R122 P121:R121">
    <cfRule type="expression" dxfId="140" priority="107" stopIfTrue="1">
      <formula>AND(P120&lt;&gt;"",OR(P120&lt;=0,P120="-"))</formula>
    </cfRule>
  </conditionalFormatting>
  <conditionalFormatting sqref="Q124:R124 Q126:R126 P125:R125">
    <cfRule type="expression" dxfId="139" priority="106" stopIfTrue="1">
      <formula>AND(P124&lt;&gt;"",OR(P124&lt;=0,P124="-"))</formula>
    </cfRule>
  </conditionalFormatting>
  <conditionalFormatting sqref="Q128:R128 Q130:R130 P129:R129">
    <cfRule type="expression" dxfId="138" priority="105" stopIfTrue="1">
      <formula>AND(P128&lt;&gt;"",OR(P128&lt;=0,P128="-"))</formula>
    </cfRule>
  </conditionalFormatting>
  <conditionalFormatting sqref="Q132:R132 Q134:R134 P133:R133">
    <cfRule type="expression" dxfId="137" priority="104" stopIfTrue="1">
      <formula>AND(P132&lt;&gt;"",OR(P132&lt;=0,P132="-"))</formula>
    </cfRule>
  </conditionalFormatting>
  <conditionalFormatting sqref="Q136:R136 Q138:R138 P137:R137">
    <cfRule type="expression" dxfId="136" priority="103" stopIfTrue="1">
      <formula>AND(P136&lt;&gt;"",OR(P136&lt;=0,P136="-"))</formula>
    </cfRule>
  </conditionalFormatting>
  <conditionalFormatting sqref="Q140:R140 Q142:R142 P141:R141">
    <cfRule type="expression" dxfId="135" priority="102" stopIfTrue="1">
      <formula>AND(P140&lt;&gt;"",OR(P140&lt;=0,P140="-"))</formula>
    </cfRule>
  </conditionalFormatting>
  <conditionalFormatting sqref="Q144:R144 Q146:R146 P145:R145">
    <cfRule type="expression" dxfId="134" priority="101" stopIfTrue="1">
      <formula>AND(P144&lt;&gt;"",OR(P144&lt;=0,P144="-"))</formula>
    </cfRule>
  </conditionalFormatting>
  <conditionalFormatting sqref="Q151:R151 Q153:R153 P152:R152">
    <cfRule type="expression" dxfId="133" priority="100" stopIfTrue="1">
      <formula>AND(P151&lt;&gt;"",OR(P151&lt;=0,P151="-"))</formula>
    </cfRule>
  </conditionalFormatting>
  <conditionalFormatting sqref="Q163:R163 Q165:R165 P164:R164">
    <cfRule type="expression" dxfId="132" priority="99" stopIfTrue="1">
      <formula>AND(P163&lt;&gt;"",OR(P163&lt;=0,P163="-"))</formula>
    </cfRule>
  </conditionalFormatting>
  <conditionalFormatting sqref="Q167:R167 Q169:R169 P168:R168">
    <cfRule type="expression" dxfId="131" priority="98" stopIfTrue="1">
      <formula>AND(P167&lt;&gt;"",OR(P167&lt;=0,P167="-"))</formula>
    </cfRule>
  </conditionalFormatting>
  <conditionalFormatting sqref="Q171:R171 Q173:R173 P172:R172">
    <cfRule type="expression" dxfId="130" priority="97" stopIfTrue="1">
      <formula>AND(P171&lt;&gt;"",OR(P171&lt;=0,P171="-"))</formula>
    </cfRule>
  </conditionalFormatting>
  <conditionalFormatting sqref="Q175:R175 Q177:R177 P176:R176">
    <cfRule type="expression" dxfId="129" priority="96" stopIfTrue="1">
      <formula>AND(P175&lt;&gt;"",OR(P175&lt;=0,P175="-"))</formula>
    </cfRule>
  </conditionalFormatting>
  <conditionalFormatting sqref="Q185:R185 Q187:R187 P186:R186">
    <cfRule type="expression" dxfId="128" priority="95" stopIfTrue="1">
      <formula>AND(P185&lt;&gt;"",OR(P185&lt;=0,P185="-"))</formula>
    </cfRule>
  </conditionalFormatting>
  <conditionalFormatting sqref="Q197:R197 Q199:R199 P198:R198">
    <cfRule type="expression" dxfId="127" priority="94" stopIfTrue="1">
      <formula>AND(P197&lt;&gt;"",OR(P197&lt;=0,P197="-"))</formula>
    </cfRule>
  </conditionalFormatting>
  <conditionalFormatting sqref="Q201:R201 Q203:R203 P202:R202">
    <cfRule type="expression" dxfId="126" priority="93" stopIfTrue="1">
      <formula>AND(P201&lt;&gt;"",OR(P201&lt;=0,P201="-"))</formula>
    </cfRule>
  </conditionalFormatting>
  <conditionalFormatting sqref="Q208:R208 Q210:R210 P209:R209">
    <cfRule type="expression" dxfId="125" priority="92" stopIfTrue="1">
      <formula>AND(P208&lt;&gt;"",OR(P208&lt;=0,P208="-"))</formula>
    </cfRule>
  </conditionalFormatting>
  <conditionalFormatting sqref="Q212:R212 Q214:R214 P213:R213">
    <cfRule type="expression" dxfId="124" priority="91" stopIfTrue="1">
      <formula>AND(P212&lt;&gt;"",OR(P212&lt;=0,P212="-"))</formula>
    </cfRule>
  </conditionalFormatting>
  <conditionalFormatting sqref="Q219:R219 Q221:R221 P220:R220">
    <cfRule type="expression" dxfId="123" priority="90" stopIfTrue="1">
      <formula>AND(P219&lt;&gt;"",OR(P219&lt;=0,P219="-"))</formula>
    </cfRule>
  </conditionalFormatting>
  <conditionalFormatting sqref="Q226:R226 Q228:R228 P227:R227">
    <cfRule type="expression" dxfId="122" priority="89" stopIfTrue="1">
      <formula>AND(P226&lt;&gt;"",OR(P226&lt;=0,P226="-"))</formula>
    </cfRule>
  </conditionalFormatting>
  <conditionalFormatting sqref="Q230:R230 Q232:R232 P231:R231">
    <cfRule type="expression" dxfId="121" priority="88" stopIfTrue="1">
      <formula>AND(P230&lt;&gt;"",OR(P230&lt;=0,P230="-"))</formula>
    </cfRule>
  </conditionalFormatting>
  <conditionalFormatting sqref="Q238:R238 Q240:R240 P239:R239">
    <cfRule type="expression" dxfId="120" priority="87" stopIfTrue="1">
      <formula>AND(P238&lt;&gt;"",OR(P238&lt;=0,P238="-"))</formula>
    </cfRule>
  </conditionalFormatting>
  <conditionalFormatting sqref="Q245:R245 Q247:R247 P246:R246">
    <cfRule type="expression" dxfId="119" priority="86" stopIfTrue="1">
      <formula>AND(P245&lt;&gt;"",OR(P245&lt;=0,P245="-"))</formula>
    </cfRule>
  </conditionalFormatting>
  <conditionalFormatting sqref="Q252:R252 Q254:R254 P253:R253">
    <cfRule type="expression" dxfId="118" priority="85" stopIfTrue="1">
      <formula>AND(P252&lt;&gt;"",OR(P252&lt;=0,P252="-"))</formula>
    </cfRule>
  </conditionalFormatting>
  <conditionalFormatting sqref="Q256:R256 Q258:R258 P257:R257">
    <cfRule type="expression" dxfId="117" priority="84" stopIfTrue="1">
      <formula>AND(P256&lt;&gt;"",OR(P256&lt;=0,P256="-"))</formula>
    </cfRule>
  </conditionalFormatting>
  <conditionalFormatting sqref="Q263:R263 Q265:R265 P264:R264">
    <cfRule type="expression" dxfId="116" priority="83" stopIfTrue="1">
      <formula>AND(P263&lt;&gt;"",OR(P263&lt;=0,P263="-"))</formula>
    </cfRule>
  </conditionalFormatting>
  <conditionalFormatting sqref="Q267:R267 Q269:R269 P268:R268">
    <cfRule type="expression" dxfId="115" priority="82" stopIfTrue="1">
      <formula>AND(P267&lt;&gt;"",OR(P267&lt;=0,P267="-"))</formula>
    </cfRule>
  </conditionalFormatting>
  <conditionalFormatting sqref="Q271:R271 Q273:R273 P272:R272">
    <cfRule type="expression" dxfId="114" priority="81" stopIfTrue="1">
      <formula>AND(P271&lt;&gt;"",OR(P271&lt;=0,P271="-"))</formula>
    </cfRule>
  </conditionalFormatting>
  <conditionalFormatting sqref="Q275:R275 Q277:R277 P276:R276">
    <cfRule type="expression" dxfId="113" priority="80" stopIfTrue="1">
      <formula>AND(P275&lt;&gt;"",OR(P275&lt;=0,P275="-"))</formula>
    </cfRule>
  </conditionalFormatting>
  <conditionalFormatting sqref="Q282:R282 Q284:R284 P283:R283">
    <cfRule type="expression" dxfId="112" priority="79" stopIfTrue="1">
      <formula>AND(P282&lt;&gt;"",OR(P282&lt;=0,P282="-"))</formula>
    </cfRule>
  </conditionalFormatting>
  <conditionalFormatting sqref="Q290:R290 Q292:R292 P291:R291">
    <cfRule type="expression" dxfId="111" priority="78" stopIfTrue="1">
      <formula>AND(P290&lt;&gt;"",OR(P290&lt;=0,P290="-"))</formula>
    </cfRule>
  </conditionalFormatting>
  <conditionalFormatting sqref="Q286:R286 Q288:R288 P287:R287">
    <cfRule type="expression" dxfId="110" priority="77" stopIfTrue="1">
      <formula>AND(P286&lt;&gt;"",OR(P286&lt;=0,P286="-"))</formula>
    </cfRule>
  </conditionalFormatting>
  <conditionalFormatting sqref="Q294:R294 Q296:R296 P295:R295">
    <cfRule type="expression" dxfId="109" priority="76" stopIfTrue="1">
      <formula>AND(P294&lt;&gt;"",OR(P294&lt;=0,P294="-"))</formula>
    </cfRule>
  </conditionalFormatting>
  <conditionalFormatting sqref="Q298:R298 Q300:R300 P299:R299">
    <cfRule type="expression" dxfId="108" priority="75" stopIfTrue="1">
      <formula>AND(P298&lt;&gt;"",OR(P298&lt;=0,P298="-"))</formula>
    </cfRule>
  </conditionalFormatting>
  <conditionalFormatting sqref="Q302:R302 Q304:R304 P303:R303">
    <cfRule type="expression" dxfId="107" priority="74" stopIfTrue="1">
      <formula>AND(P302&lt;&gt;"",OR(P302&lt;=0,P302="-"))</formula>
    </cfRule>
  </conditionalFormatting>
  <conditionalFormatting sqref="Q314:R314 Q316:R316 P315:R315">
    <cfRule type="expression" dxfId="106" priority="73" stopIfTrue="1">
      <formula>AND(P314&lt;&gt;"",OR(P314&lt;=0,P314="-"))</formula>
    </cfRule>
  </conditionalFormatting>
  <conditionalFormatting sqref="Q318:R318 Q320:R320 P319:R319">
    <cfRule type="expression" dxfId="105" priority="72" stopIfTrue="1">
      <formula>AND(P318&lt;&gt;"",OR(P318&lt;=0,P318="-"))</formula>
    </cfRule>
  </conditionalFormatting>
  <conditionalFormatting sqref="Q325:R325 Q327:R327 P326:R326">
    <cfRule type="expression" dxfId="104" priority="71" stopIfTrue="1">
      <formula>AND(P325&lt;&gt;"",OR(P325&lt;=0,P325="-"))</formula>
    </cfRule>
  </conditionalFormatting>
  <conditionalFormatting sqref="Q329:R329 Q331:R331 P330:R330">
    <cfRule type="expression" dxfId="103" priority="70" stopIfTrue="1">
      <formula>AND(P329&lt;&gt;"",OR(P329&lt;=0,P329="-"))</formula>
    </cfRule>
  </conditionalFormatting>
  <conditionalFormatting sqref="Q336:R336 Q338:R338 P337:R337">
    <cfRule type="expression" dxfId="102" priority="69" stopIfTrue="1">
      <formula>AND(P336&lt;&gt;"",OR(P336&lt;=0,P336="-"))</formula>
    </cfRule>
  </conditionalFormatting>
  <conditionalFormatting sqref="Q340:R340 Q342:R342 P341:R341">
    <cfRule type="expression" dxfId="101" priority="68" stopIfTrue="1">
      <formula>AND(P340&lt;&gt;"",OR(P340&lt;=0,P340="-"))</formula>
    </cfRule>
  </conditionalFormatting>
  <conditionalFormatting sqref="Q350:R350 Q352:R352 P351:R351">
    <cfRule type="expression" dxfId="100" priority="67" stopIfTrue="1">
      <formula>AND(P350&lt;&gt;"",OR(P350&lt;=0,P350="-"))</formula>
    </cfRule>
  </conditionalFormatting>
  <conditionalFormatting sqref="Q354:R354 Q356:R356 P355:R355">
    <cfRule type="expression" dxfId="99" priority="66" stopIfTrue="1">
      <formula>AND(P354&lt;&gt;"",OR(P354&lt;=0,P354="-"))</formula>
    </cfRule>
  </conditionalFormatting>
  <conditionalFormatting sqref="Q29:R29 P30:R30">
    <cfRule type="expression" dxfId="98" priority="65" stopIfTrue="1">
      <formula>AND(P29&lt;&gt;"",OR(P29&lt;=0,P29="-"))</formula>
    </cfRule>
  </conditionalFormatting>
  <conditionalFormatting sqref="Q44:R44 P45:R45">
    <cfRule type="expression" dxfId="97" priority="64" stopIfTrue="1">
      <formula>AND(P44&lt;&gt;"",OR(P44&lt;=0,P44="-"))</formula>
    </cfRule>
  </conditionalFormatting>
  <conditionalFormatting sqref="Q47:R47 P48:R48">
    <cfRule type="expression" dxfId="96" priority="63" stopIfTrue="1">
      <formula>AND(P47&lt;&gt;"",OR(P47&lt;=0,P47="-"))</formula>
    </cfRule>
  </conditionalFormatting>
  <conditionalFormatting sqref="Q74:R74 P75:R75">
    <cfRule type="expression" dxfId="95" priority="62" stopIfTrue="1">
      <formula>AND(P74&lt;&gt;"",OR(P74&lt;=0,P74="-"))</formula>
    </cfRule>
  </conditionalFormatting>
  <conditionalFormatting sqref="Q77:R77 P78:R78">
    <cfRule type="expression" dxfId="94" priority="61" stopIfTrue="1">
      <formula>AND(P77&lt;&gt;"",OR(P77&lt;=0,P77="-"))</formula>
    </cfRule>
  </conditionalFormatting>
  <conditionalFormatting sqref="Q80:R80 P81:R81">
    <cfRule type="expression" dxfId="93" priority="60" stopIfTrue="1">
      <formula>AND(P80&lt;&gt;"",OR(P80&lt;=0,P80="-"))</formula>
    </cfRule>
  </conditionalFormatting>
  <conditionalFormatting sqref="Q91:R91 P92:R92">
    <cfRule type="expression" dxfId="92" priority="59" stopIfTrue="1">
      <formula>AND(P91&lt;&gt;"",OR(P91&lt;=0,P91="-"))</formula>
    </cfRule>
  </conditionalFormatting>
  <conditionalFormatting sqref="Q94:R94 P95:R95">
    <cfRule type="expression" dxfId="91" priority="58" stopIfTrue="1">
      <formula>AND(P94&lt;&gt;"",OR(P94&lt;=0,P94="-"))</formula>
    </cfRule>
  </conditionalFormatting>
  <conditionalFormatting sqref="Q97:R97 P98:R98">
    <cfRule type="expression" dxfId="90" priority="57" stopIfTrue="1">
      <formula>AND(P97&lt;&gt;"",OR(P97&lt;=0,P97="-"))</formula>
    </cfRule>
  </conditionalFormatting>
  <conditionalFormatting sqref="Q148:R148 P149:R149">
    <cfRule type="expression" dxfId="89" priority="56" stopIfTrue="1">
      <formula>AND(P148&lt;&gt;"",OR(P148&lt;=0,P148="-"))</formula>
    </cfRule>
  </conditionalFormatting>
  <conditionalFormatting sqref="Q179:R179 P180:R180">
    <cfRule type="expression" dxfId="88" priority="55" stopIfTrue="1">
      <formula>AND(P179&lt;&gt;"",OR(P179&lt;=0,P179="-"))</formula>
    </cfRule>
  </conditionalFormatting>
  <conditionalFormatting sqref="Q182:R182 P183:R183">
    <cfRule type="expression" dxfId="87" priority="54" stopIfTrue="1">
      <formula>AND(P182&lt;&gt;"",OR(P182&lt;=0,P182="-"))</formula>
    </cfRule>
  </conditionalFormatting>
  <conditionalFormatting sqref="Q194:R194 P195:R195">
    <cfRule type="expression" dxfId="86" priority="53" stopIfTrue="1">
      <formula>AND(P194&lt;&gt;"",OR(P194&lt;=0,P194="-"))</formula>
    </cfRule>
  </conditionalFormatting>
  <conditionalFormatting sqref="Q205:R205 P206:R206">
    <cfRule type="expression" dxfId="85" priority="52" stopIfTrue="1">
      <formula>AND(P205&lt;&gt;"",OR(P205&lt;=0,P205="-"))</formula>
    </cfRule>
  </conditionalFormatting>
  <conditionalFormatting sqref="Q216:R216 P217:R217">
    <cfRule type="expression" dxfId="84" priority="51" stopIfTrue="1">
      <formula>AND(P216&lt;&gt;"",OR(P216&lt;=0,P216="-"))</formula>
    </cfRule>
  </conditionalFormatting>
  <conditionalFormatting sqref="Q223:R223 P224:R224">
    <cfRule type="expression" dxfId="83" priority="50" stopIfTrue="1">
      <formula>AND(P223&lt;&gt;"",OR(P223&lt;=0,P223="-"))</formula>
    </cfRule>
  </conditionalFormatting>
  <conditionalFormatting sqref="Q249:R249 P250:R250">
    <cfRule type="expression" dxfId="82" priority="49" stopIfTrue="1">
      <formula>AND(P249&lt;&gt;"",OR(P249&lt;=0,P249="-"))</formula>
    </cfRule>
  </conditionalFormatting>
  <conditionalFormatting sqref="Q260:R260 P261:R261">
    <cfRule type="expression" dxfId="81" priority="48" stopIfTrue="1">
      <formula>AND(P260&lt;&gt;"",OR(P260&lt;=0,P260="-"))</formula>
    </cfRule>
  </conditionalFormatting>
  <conditionalFormatting sqref="Q279:R279 P280:R280">
    <cfRule type="expression" dxfId="80" priority="47" stopIfTrue="1">
      <formula>AND(P279&lt;&gt;"",OR(P279&lt;=0,P279="-"))</formula>
    </cfRule>
  </conditionalFormatting>
  <conditionalFormatting sqref="Q306:R306 P307:R307">
    <cfRule type="expression" dxfId="79" priority="46" stopIfTrue="1">
      <formula>AND(P306&lt;&gt;"",OR(P306&lt;=0,P306="-"))</formula>
    </cfRule>
  </conditionalFormatting>
  <conditionalFormatting sqref="Q322:R322 P323:R323">
    <cfRule type="expression" dxfId="78" priority="45" stopIfTrue="1">
      <formula>AND(P322&lt;&gt;"",OR(P322&lt;=0,P322="-"))</formula>
    </cfRule>
  </conditionalFormatting>
  <conditionalFormatting sqref="Q333:R333 P334:R334">
    <cfRule type="expression" dxfId="77" priority="44" stopIfTrue="1">
      <formula>AND(P333&lt;&gt;"",OR(P333&lt;=0,P333="-"))</formula>
    </cfRule>
  </conditionalFormatting>
  <conditionalFormatting sqref="Q344:R344 P345:R345">
    <cfRule type="expression" dxfId="76" priority="43" stopIfTrue="1">
      <formula>AND(P344&lt;&gt;"",OR(P344&lt;=0,P344="-"))</formula>
    </cfRule>
  </conditionalFormatting>
  <conditionalFormatting sqref="Q347:R347 P348:R348">
    <cfRule type="expression" dxfId="75" priority="42" stopIfTrue="1">
      <formula>AND(P347&lt;&gt;"",OR(P347&lt;=0,P347="-"))</formula>
    </cfRule>
  </conditionalFormatting>
  <conditionalFormatting sqref="Q358:R358 P359:R359">
    <cfRule type="expression" dxfId="74" priority="41" stopIfTrue="1">
      <formula>AND(P358&lt;&gt;"",OR(P358&lt;=0,P358="-"))</formula>
    </cfRule>
  </conditionalFormatting>
  <conditionalFormatting sqref="P20">
    <cfRule type="expression" dxfId="73" priority="40" stopIfTrue="1">
      <formula>AND(P20&lt;&gt;"",OR(P20&lt;=0,P20="-"))</formula>
    </cfRule>
  </conditionalFormatting>
  <conditionalFormatting sqref="P21">
    <cfRule type="expression" dxfId="72" priority="39" stopIfTrue="1">
      <formula>AND(P21&lt;&gt;"",OR(P21&lt;=0,P21="-"))</formula>
    </cfRule>
  </conditionalFormatting>
  <conditionalFormatting sqref="Q20">
    <cfRule type="expression" dxfId="71" priority="38" stopIfTrue="1">
      <formula>AND(Q20&lt;&gt;"",OR(Q20&lt;=0,Q20="-"))</formula>
    </cfRule>
  </conditionalFormatting>
  <conditionalFormatting sqref="R20:R21">
    <cfRule type="expression" dxfId="70" priority="37" stopIfTrue="1">
      <formula>AND(R20&lt;&gt;"",OR(R20&lt;=0,R20="-"))</formula>
    </cfRule>
  </conditionalFormatting>
  <conditionalFormatting sqref="Q21">
    <cfRule type="expression" dxfId="69" priority="36" stopIfTrue="1">
      <formula>AND(Q21&lt;&gt;"",OR(Q21&lt;=0,Q21="-"))</formula>
    </cfRule>
  </conditionalFormatting>
  <conditionalFormatting sqref="Q22:R22">
    <cfRule type="expression" dxfId="68" priority="35" stopIfTrue="1">
      <formula>AND(Q22&lt;&gt;"",OR(Q22&lt;=0,Q22="-"))</formula>
    </cfRule>
  </conditionalFormatting>
  <conditionalFormatting sqref="Q19:R19">
    <cfRule type="expression" dxfId="67" priority="34" stopIfTrue="1">
      <formula>AND(Q19&lt;&gt;"",OR(Q19&lt;=0,Q19="-"))</formula>
    </cfRule>
  </conditionalFormatting>
  <conditionalFormatting sqref="P310">
    <cfRule type="expression" dxfId="66" priority="19" stopIfTrue="1">
      <formula>AND(P310&lt;&gt;"",OR(P310&lt;=0,P310="-"))</formula>
    </cfRule>
  </conditionalFormatting>
  <conditionalFormatting sqref="P311">
    <cfRule type="expression" dxfId="65" priority="18" stopIfTrue="1">
      <formula>AND(P311&lt;&gt;"",OR(P311&lt;=0,P311="-"))</formula>
    </cfRule>
  </conditionalFormatting>
  <conditionalFormatting sqref="Q310">
    <cfRule type="expression" dxfId="64" priority="17" stopIfTrue="1">
      <formula>AND(Q310&lt;&gt;"",OR(Q310&lt;=0,Q310="-"))</formula>
    </cfRule>
  </conditionalFormatting>
  <conditionalFormatting sqref="R310:R311">
    <cfRule type="expression" dxfId="63" priority="16" stopIfTrue="1">
      <formula>AND(R310&lt;&gt;"",OR(R310&lt;=0,R310="-"))</formula>
    </cfRule>
  </conditionalFormatting>
  <conditionalFormatting sqref="Q311">
    <cfRule type="expression" dxfId="62" priority="15" stopIfTrue="1">
      <formula>AND(Q311&lt;&gt;"",OR(Q311&lt;=0,Q311="-"))</formula>
    </cfRule>
  </conditionalFormatting>
  <conditionalFormatting sqref="Q312:R312">
    <cfRule type="expression" dxfId="61" priority="14" stopIfTrue="1">
      <formula>AND(Q312&lt;&gt;"",OR(Q312&lt;=0,Q312="-"))</formula>
    </cfRule>
  </conditionalFormatting>
  <conditionalFormatting sqref="Q309:R309">
    <cfRule type="expression" dxfId="60" priority="13" stopIfTrue="1">
      <formula>AND(Q309&lt;&gt;"",OR(Q309&lt;=0,Q309="-"))</formula>
    </cfRule>
  </conditionalFormatting>
  <conditionalFormatting sqref="P25">
    <cfRule type="expression" dxfId="59" priority="33" stopIfTrue="1">
      <formula>AND(P25&lt;&gt;"",OR(P25&lt;=0,P25="-"))</formula>
    </cfRule>
  </conditionalFormatting>
  <conditionalFormatting sqref="P26">
    <cfRule type="expression" dxfId="58" priority="32" stopIfTrue="1">
      <formula>AND(P26&lt;&gt;"",OR(P26&lt;=0,P26="-"))</formula>
    </cfRule>
  </conditionalFormatting>
  <conditionalFormatting sqref="Q25">
    <cfRule type="expression" dxfId="57" priority="31" stopIfTrue="1">
      <formula>AND(Q25&lt;&gt;"",OR(Q25&lt;=0,Q25="-"))</formula>
    </cfRule>
  </conditionalFormatting>
  <conditionalFormatting sqref="R25:R26">
    <cfRule type="expression" dxfId="56" priority="30" stopIfTrue="1">
      <formula>AND(R25&lt;&gt;"",OR(R25&lt;=0,R25="-"))</formula>
    </cfRule>
  </conditionalFormatting>
  <conditionalFormatting sqref="Q26">
    <cfRule type="expression" dxfId="55" priority="29" stopIfTrue="1">
      <formula>AND(Q26&lt;&gt;"",OR(Q26&lt;=0,Q26="-"))</formula>
    </cfRule>
  </conditionalFormatting>
  <conditionalFormatting sqref="Q27:R27">
    <cfRule type="expression" dxfId="54" priority="28" stopIfTrue="1">
      <formula>AND(Q27&lt;&gt;"",OR(Q27&lt;=0,Q27="-"))</formula>
    </cfRule>
  </conditionalFormatting>
  <conditionalFormatting sqref="Q24:R24">
    <cfRule type="expression" dxfId="53" priority="27" stopIfTrue="1">
      <formula>AND(Q24&lt;&gt;"",OR(Q24&lt;=0,Q24="-"))</formula>
    </cfRule>
  </conditionalFormatting>
  <conditionalFormatting sqref="P190">
    <cfRule type="expression" dxfId="52" priority="26" stopIfTrue="1">
      <formula>AND(P190&lt;&gt;"",OR(P190&lt;=0,P190="-"))</formula>
    </cfRule>
  </conditionalFormatting>
  <conditionalFormatting sqref="P191">
    <cfRule type="expression" dxfId="51" priority="25" stopIfTrue="1">
      <formula>AND(P191&lt;&gt;"",OR(P191&lt;=0,P191="-"))</formula>
    </cfRule>
  </conditionalFormatting>
  <conditionalFormatting sqref="Q190">
    <cfRule type="expression" dxfId="50" priority="24" stopIfTrue="1">
      <formula>AND(Q190&lt;&gt;"",OR(Q190&lt;=0,Q190="-"))</formula>
    </cfRule>
  </conditionalFormatting>
  <conditionalFormatting sqref="R190:R191">
    <cfRule type="expression" dxfId="49" priority="23" stopIfTrue="1">
      <formula>AND(R190&lt;&gt;"",OR(R190&lt;=0,R190="-"))</formula>
    </cfRule>
  </conditionalFormatting>
  <conditionalFormatting sqref="Q191">
    <cfRule type="expression" dxfId="48" priority="22" stopIfTrue="1">
      <formula>AND(Q191&lt;&gt;"",OR(Q191&lt;=0,Q191="-"))</formula>
    </cfRule>
  </conditionalFormatting>
  <conditionalFormatting sqref="Q192:R192">
    <cfRule type="expression" dxfId="47" priority="21" stopIfTrue="1">
      <formula>AND(Q192&lt;&gt;"",OR(Q192&lt;=0,Q192="-"))</formula>
    </cfRule>
  </conditionalFormatting>
  <conditionalFormatting sqref="Q189:R189">
    <cfRule type="expression" dxfId="46" priority="20" stopIfTrue="1">
      <formula>AND(Q189&lt;&gt;"",OR(Q189&lt;=0,Q189="-"))</formula>
    </cfRule>
  </conditionalFormatting>
  <conditionalFormatting sqref="Q262:R262">
    <cfRule type="expression" dxfId="45" priority="12" stopIfTrue="1">
      <formula>AND(Q262&lt;&gt;"",OR(Q262&lt;=0,Q262="-"))</formula>
    </cfRule>
  </conditionalFormatting>
  <conditionalFormatting sqref="Q160:R160">
    <cfRule type="expression" dxfId="44" priority="11" stopIfTrue="1">
      <formula>AND(Q160&lt;&gt;"",OR(Q160&lt;=0,Q160="-"))</formula>
    </cfRule>
  </conditionalFormatting>
  <conditionalFormatting sqref="Q161:R161">
    <cfRule type="expression" dxfId="43" priority="10" stopIfTrue="1">
      <formula>AND(Q161&lt;&gt;"",OR(Q161&lt;=0,Q161="-"))</formula>
    </cfRule>
  </conditionalFormatting>
  <conditionalFormatting sqref="Q150:R150">
    <cfRule type="expression" dxfId="42" priority="7" stopIfTrue="1">
      <formula>AND(Q150&lt;&gt;"",OR(Q150&lt;=0,Q150="-"))</formula>
    </cfRule>
  </conditionalFormatting>
  <conditionalFormatting sqref="Q156:R156">
    <cfRule type="expression" dxfId="41" priority="6" stopIfTrue="1">
      <formula>AND(Q156&lt;&gt;"",OR(Q156&lt;=0,Q156="-"))</formula>
    </cfRule>
  </conditionalFormatting>
  <conditionalFormatting sqref="Q162:R162">
    <cfRule type="expression" dxfId="40" priority="5" stopIfTrue="1">
      <formula>AND(Q162&lt;&gt;"",OR(Q162&lt;=0,Q162="-"))</formula>
    </cfRule>
  </conditionalFormatting>
  <conditionalFormatting sqref="Q233:R233">
    <cfRule type="expression" dxfId="39" priority="4" stopIfTrue="1">
      <formula>AND(Q233&lt;&gt;"",OR(Q233&lt;=0,Q233="-"))</formula>
    </cfRule>
  </conditionalFormatting>
  <conditionalFormatting sqref="Q234:R234 Q236:R236 P235:R235">
    <cfRule type="expression" dxfId="38" priority="3" stopIfTrue="1">
      <formula>AND(P234&lt;&gt;"",OR(P234&lt;=0,P234="-"))</formula>
    </cfRule>
  </conditionalFormatting>
  <pageMargins left="0.70866141732283472" right="0.70866141732283472" top="0.39370078740157483" bottom="0.39370078740157483" header="0" footer="0"/>
  <pageSetup paperSize="8" scale="4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65" zoomScaleNormal="65" workbookViewId="0">
      <pane ySplit="1" topLeftCell="A2" activePane="bottomLeft" state="frozen"/>
      <selection pane="bottomLeft" activeCell="A6" sqref="A6"/>
    </sheetView>
  </sheetViews>
  <sheetFormatPr defaultColWidth="9.140625"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1.570312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12.8554687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487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2</v>
      </c>
    </row>
    <row r="6" spans="1:30" s="5" customFormat="1" ht="15.75" x14ac:dyDescent="0.25">
      <c r="A6" s="17"/>
      <c r="B6" s="340"/>
      <c r="C6" s="19"/>
      <c r="D6" s="19"/>
      <c r="E6" s="19"/>
      <c r="F6" s="10"/>
      <c r="G6" s="13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9"/>
      <c r="T6" s="9"/>
      <c r="U6" s="9"/>
      <c r="V6" s="9"/>
      <c r="W6" s="9"/>
      <c r="X6" s="19"/>
    </row>
    <row r="7" spans="1:30" s="5" customFormat="1" ht="15.75" x14ac:dyDescent="0.25">
      <c r="A7" s="17"/>
      <c r="B7" s="340"/>
      <c r="C7" s="19"/>
      <c r="D7" s="19"/>
      <c r="E7" s="19"/>
      <c r="F7" s="10"/>
      <c r="G7" s="13"/>
      <c r="H7" s="8"/>
      <c r="I7" s="8"/>
      <c r="J7" s="8"/>
      <c r="K7" s="8"/>
      <c r="L7" s="8"/>
      <c r="M7" s="8"/>
      <c r="N7" s="8"/>
      <c r="O7" s="19"/>
      <c r="P7" s="19"/>
      <c r="Q7" s="19"/>
      <c r="R7" s="19"/>
      <c r="S7" s="9"/>
      <c r="T7" s="9"/>
      <c r="U7" s="9"/>
      <c r="V7" s="9"/>
      <c r="W7" s="9"/>
      <c r="X7" s="9"/>
    </row>
    <row r="8" spans="1:30" s="5" customFormat="1" ht="15.75" x14ac:dyDescent="0.25">
      <c r="A8" s="17"/>
      <c r="B8" s="340"/>
      <c r="C8" s="19"/>
      <c r="D8" s="19"/>
      <c r="E8" s="19"/>
      <c r="F8" s="10"/>
      <c r="G8" s="13"/>
      <c r="H8" s="6"/>
      <c r="I8" s="6"/>
      <c r="J8" s="6"/>
      <c r="K8" s="6"/>
      <c r="L8" s="6"/>
      <c r="M8" s="6"/>
      <c r="V8" s="9" t="s">
        <v>0</v>
      </c>
    </row>
    <row r="9" spans="1:30" s="5" customFormat="1" ht="15.75" x14ac:dyDescent="0.25">
      <c r="A9" s="18"/>
      <c r="B9" s="341"/>
      <c r="C9" s="3"/>
      <c r="D9" s="3"/>
      <c r="E9" s="3"/>
      <c r="F9" s="11"/>
      <c r="G9" s="14"/>
      <c r="H9" s="6"/>
      <c r="I9" s="6"/>
      <c r="J9" s="6" t="s">
        <v>346</v>
      </c>
      <c r="K9" s="6"/>
      <c r="L9" s="6"/>
      <c r="M9" s="6"/>
      <c r="S9" s="25"/>
      <c r="T9" s="25"/>
      <c r="U9" s="25"/>
      <c r="V9" s="519" t="s">
        <v>1</v>
      </c>
      <c r="W9" s="520"/>
      <c r="X9" s="520"/>
    </row>
    <row r="10" spans="1:30" s="5" customFormat="1" ht="15.75" x14ac:dyDescent="0.25">
      <c r="A10" s="17"/>
      <c r="B10" s="340"/>
      <c r="C10" s="19"/>
      <c r="D10" s="19"/>
      <c r="E10" s="19"/>
      <c r="F10" s="12"/>
      <c r="G10" s="15"/>
      <c r="H10" s="6"/>
      <c r="I10" s="6"/>
      <c r="J10" s="6"/>
      <c r="K10" s="6"/>
      <c r="L10" s="6"/>
      <c r="M10" s="6"/>
      <c r="S10" s="25"/>
      <c r="T10" s="25"/>
      <c r="U10" s="25"/>
      <c r="V10" s="25" t="s">
        <v>325</v>
      </c>
    </row>
    <row r="11" spans="1:30" s="5" customFormat="1" ht="15.75" x14ac:dyDescent="0.25">
      <c r="A11" s="17"/>
      <c r="B11" s="340"/>
      <c r="C11" s="19"/>
      <c r="D11" s="19"/>
      <c r="E11" s="19"/>
      <c r="F11" s="12"/>
      <c r="G11" s="15"/>
      <c r="H11" s="6"/>
      <c r="I11" s="6"/>
      <c r="J11" s="6"/>
      <c r="K11" s="6"/>
      <c r="L11" s="6"/>
      <c r="M11" s="6"/>
      <c r="S11" s="25"/>
      <c r="T11" s="25"/>
      <c r="U11" s="25"/>
      <c r="V11" s="25" t="s">
        <v>316</v>
      </c>
    </row>
    <row r="12" spans="1:30" s="5" customFormat="1" ht="26.25" thickBot="1" x14ac:dyDescent="0.3">
      <c r="A12" s="523" t="s">
        <v>23</v>
      </c>
      <c r="B12" s="523"/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  <c r="X12" s="523"/>
    </row>
    <row r="13" spans="1:30" s="5" customFormat="1" ht="2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6"/>
      <c r="R13" s="26"/>
      <c r="S13" s="575" t="s">
        <v>17</v>
      </c>
      <c r="T13" s="576"/>
      <c r="U13" s="577"/>
      <c r="V13" s="578" t="s">
        <v>19</v>
      </c>
      <c r="W13" s="579"/>
      <c r="X13" s="24"/>
      <c r="Y13" s="4"/>
      <c r="Z13" s="4"/>
      <c r="AA13" s="4"/>
      <c r="AB13" s="4"/>
      <c r="AC13" s="4"/>
      <c r="AD13" s="4"/>
    </row>
    <row r="14" spans="1:30" s="303" customFormat="1" ht="90" thickBot="1" x14ac:dyDescent="0.3">
      <c r="A14" s="292" t="s">
        <v>274</v>
      </c>
      <c r="B14" s="293" t="s">
        <v>275</v>
      </c>
      <c r="C14" s="293" t="s">
        <v>276</v>
      </c>
      <c r="D14" s="294" t="s">
        <v>3</v>
      </c>
      <c r="E14" s="295" t="s">
        <v>277</v>
      </c>
      <c r="F14" s="296" t="s">
        <v>278</v>
      </c>
      <c r="G14" s="297" t="s">
        <v>347</v>
      </c>
      <c r="H14" s="298" t="s">
        <v>279</v>
      </c>
      <c r="I14" s="299" t="s">
        <v>22</v>
      </c>
      <c r="J14" s="297" t="s">
        <v>20</v>
      </c>
      <c r="K14" s="297" t="s">
        <v>280</v>
      </c>
      <c r="L14" s="297" t="s">
        <v>281</v>
      </c>
      <c r="M14" s="297" t="s">
        <v>282</v>
      </c>
      <c r="N14" s="529" t="s">
        <v>6</v>
      </c>
      <c r="O14" s="530"/>
      <c r="P14" s="297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14" s="297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14" s="297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14" s="300" t="s">
        <v>18</v>
      </c>
      <c r="T14" s="300" t="s">
        <v>283</v>
      </c>
      <c r="U14" s="300" t="s">
        <v>284</v>
      </c>
      <c r="V14" s="301" t="s">
        <v>15</v>
      </c>
      <c r="W14" s="301" t="s">
        <v>16</v>
      </c>
      <c r="X14" s="297" t="s">
        <v>7</v>
      </c>
      <c r="Y14" s="302"/>
      <c r="Z14" s="302"/>
      <c r="AA14" s="302"/>
      <c r="AB14" s="302"/>
      <c r="AC14" s="302"/>
      <c r="AD14" s="302"/>
    </row>
    <row r="15" spans="1:30" s="5" customFormat="1" x14ac:dyDescent="0.25">
      <c r="A15" s="304"/>
      <c r="B15" s="305"/>
      <c r="C15" s="305"/>
      <c r="D15" s="305"/>
      <c r="E15" s="305"/>
      <c r="F15" s="306" t="s">
        <v>8</v>
      </c>
      <c r="G15" s="306" t="s">
        <v>8</v>
      </c>
      <c r="H15" s="306" t="s">
        <v>21</v>
      </c>
      <c r="I15" s="306" t="s">
        <v>21</v>
      </c>
      <c r="J15" s="306" t="s">
        <v>8</v>
      </c>
      <c r="K15" s="306" t="s">
        <v>21</v>
      </c>
      <c r="L15" s="306" t="s">
        <v>21</v>
      </c>
      <c r="M15" s="306" t="s">
        <v>21</v>
      </c>
      <c r="N15" s="306" t="s">
        <v>8</v>
      </c>
      <c r="O15" s="306" t="s">
        <v>9</v>
      </c>
      <c r="P15" s="307" t="s">
        <v>8</v>
      </c>
      <c r="Q15" s="22"/>
      <c r="R15" s="22"/>
      <c r="S15" s="308"/>
      <c r="T15" s="308"/>
      <c r="U15" s="308"/>
      <c r="V15" s="308"/>
      <c r="W15" s="308"/>
      <c r="Y15" s="302"/>
      <c r="Z15" s="302"/>
      <c r="AA15" s="302"/>
      <c r="AB15" s="302"/>
      <c r="AC15" s="302"/>
      <c r="AD15" s="4"/>
    </row>
    <row r="16" spans="1:30" hidden="1" x14ac:dyDescent="0.25">
      <c r="A16" s="377" t="s">
        <v>10</v>
      </c>
      <c r="B16" s="20"/>
      <c r="C16" s="20"/>
      <c r="D16" s="20"/>
      <c r="E16" s="20"/>
      <c r="F16" s="378">
        <v>3.15</v>
      </c>
      <c r="G16" s="21">
        <v>1.9</v>
      </c>
      <c r="H16" s="1"/>
      <c r="I16" s="1"/>
      <c r="J16" s="1"/>
      <c r="K16" s="1"/>
      <c r="L16" s="1"/>
      <c r="M16" s="309"/>
      <c r="N16" s="1"/>
      <c r="O16" s="310"/>
      <c r="P16" s="2"/>
      <c r="Q16" s="27"/>
      <c r="R16" s="27"/>
      <c r="S16" s="379"/>
      <c r="T16" s="379"/>
      <c r="U16" s="379"/>
      <c r="V16" s="379"/>
      <c r="W16" s="379"/>
      <c r="X16" s="376"/>
      <c r="Y16" s="302"/>
      <c r="Z16" s="302"/>
      <c r="AA16" s="302"/>
      <c r="AB16" s="302"/>
      <c r="AC16" s="302"/>
    </row>
    <row r="17" spans="1:30" ht="18" x14ac:dyDescent="0.25">
      <c r="A17" s="531" t="s">
        <v>285</v>
      </c>
      <c r="B17" s="532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311"/>
      <c r="T17" s="311"/>
      <c r="U17" s="311"/>
      <c r="V17" s="311"/>
      <c r="W17" s="311"/>
      <c r="X17" s="311"/>
      <c r="Y17" s="302"/>
      <c r="Z17" s="302"/>
      <c r="AA17" s="302"/>
      <c r="AB17" s="302"/>
      <c r="AC17" s="302"/>
    </row>
    <row r="18" spans="1:30" outlineLevel="1" x14ac:dyDescent="0.25">
      <c r="A18" s="312" t="s">
        <v>286</v>
      </c>
      <c r="B18" s="313" t="s">
        <v>287</v>
      </c>
      <c r="C18" s="314"/>
      <c r="D18" s="314"/>
      <c r="E18" s="314"/>
      <c r="F18" s="315">
        <f>F19+F20+F21</f>
        <v>2301</v>
      </c>
      <c r="G18" s="485">
        <f>G19+G20+G21</f>
        <v>1044.52</v>
      </c>
      <c r="H18" s="316">
        <f>H19+H20+H21</f>
        <v>8.798</v>
      </c>
      <c r="I18" s="21">
        <f>H18+99.597</f>
        <v>108.395</v>
      </c>
      <c r="J18" s="1">
        <f>G18+(I18)</f>
        <v>1152.915</v>
      </c>
      <c r="K18" s="1"/>
      <c r="L18" s="1"/>
      <c r="M18" s="309"/>
      <c r="N18" s="1">
        <f>J18</f>
        <v>1152.915</v>
      </c>
      <c r="O18" s="310">
        <f>N18/F18*100</f>
        <v>50.104954367666231</v>
      </c>
      <c r="P18" s="317">
        <f>IF(N18&gt;((F20+F21)*1.05),0,((F20+F21)*1.05)-G18)</f>
        <v>530.48</v>
      </c>
      <c r="Q18" s="492"/>
      <c r="R18" s="492"/>
      <c r="S18" s="512" t="s">
        <v>14</v>
      </c>
      <c r="T18" s="512" t="s">
        <v>288</v>
      </c>
      <c r="U18" s="512" t="s">
        <v>289</v>
      </c>
      <c r="V18" s="512"/>
      <c r="W18" s="592"/>
      <c r="X18" s="512"/>
      <c r="Y18" s="302"/>
      <c r="Z18" s="302"/>
      <c r="AA18" s="302"/>
      <c r="AB18" s="302"/>
      <c r="AC18" s="302"/>
    </row>
    <row r="19" spans="1:30" outlineLevel="1" x14ac:dyDescent="0.25">
      <c r="A19" s="318" t="s">
        <v>290</v>
      </c>
      <c r="B19" s="319"/>
      <c r="C19" s="309"/>
      <c r="D19" s="309"/>
      <c r="E19" s="309"/>
      <c r="F19" s="249">
        <f>267*3</f>
        <v>801</v>
      </c>
      <c r="G19" s="485">
        <v>379.16</v>
      </c>
      <c r="H19" s="316">
        <v>8.798</v>
      </c>
      <c r="I19" s="21"/>
      <c r="J19" s="1"/>
      <c r="K19" s="1"/>
      <c r="L19" s="1"/>
      <c r="M19" s="589">
        <v>472.15</v>
      </c>
      <c r="N19" s="1"/>
      <c r="O19" s="310"/>
      <c r="P19" s="317"/>
      <c r="Q19" s="309"/>
      <c r="R19" s="309"/>
      <c r="S19" s="513"/>
      <c r="T19" s="513"/>
      <c r="U19" s="513"/>
      <c r="V19" s="513"/>
      <c r="W19" s="593"/>
      <c r="X19" s="513"/>
      <c r="Y19" s="302"/>
      <c r="Z19" s="302"/>
      <c r="AA19" s="302"/>
      <c r="AB19" s="302"/>
      <c r="AC19" s="302"/>
    </row>
    <row r="20" spans="1:30" outlineLevel="1" x14ac:dyDescent="0.25">
      <c r="A20" s="318" t="s">
        <v>291</v>
      </c>
      <c r="B20" s="319"/>
      <c r="C20" s="309"/>
      <c r="D20" s="309"/>
      <c r="E20" s="309"/>
      <c r="F20" s="249">
        <f>250*3</f>
        <v>750</v>
      </c>
      <c r="G20" s="485">
        <v>327.63</v>
      </c>
      <c r="H20" s="21"/>
      <c r="I20" s="21"/>
      <c r="J20" s="1"/>
      <c r="K20" s="1"/>
      <c r="L20" s="1"/>
      <c r="M20" s="590"/>
      <c r="N20" s="1"/>
      <c r="O20" s="310"/>
      <c r="P20" s="317"/>
      <c r="Q20" s="309"/>
      <c r="R20" s="309"/>
      <c r="S20" s="513"/>
      <c r="T20" s="513"/>
      <c r="U20" s="513"/>
      <c r="V20" s="513"/>
      <c r="W20" s="593"/>
      <c r="X20" s="513"/>
      <c r="Y20" s="302"/>
      <c r="Z20" s="302"/>
      <c r="AA20" s="302"/>
      <c r="AB20" s="302"/>
      <c r="AC20" s="302"/>
    </row>
    <row r="21" spans="1:30" outlineLevel="1" x14ac:dyDescent="0.25">
      <c r="A21" s="318" t="s">
        <v>292</v>
      </c>
      <c r="B21" s="319"/>
      <c r="C21" s="309"/>
      <c r="D21" s="309"/>
      <c r="E21" s="309"/>
      <c r="F21" s="249">
        <f>250*3</f>
        <v>750</v>
      </c>
      <c r="G21" s="485">
        <v>337.73</v>
      </c>
      <c r="H21" s="21"/>
      <c r="I21" s="21"/>
      <c r="J21" s="1"/>
      <c r="K21" s="1"/>
      <c r="L21" s="1"/>
      <c r="M21" s="591"/>
      <c r="N21" s="1"/>
      <c r="O21" s="310"/>
      <c r="P21" s="317"/>
      <c r="Q21" s="309"/>
      <c r="R21" s="309"/>
      <c r="S21" s="514"/>
      <c r="T21" s="514"/>
      <c r="U21" s="514"/>
      <c r="V21" s="514"/>
      <c r="W21" s="594"/>
      <c r="X21" s="514"/>
      <c r="Y21" s="302"/>
      <c r="Z21" s="302"/>
      <c r="AA21" s="302"/>
      <c r="AB21" s="302"/>
      <c r="AC21" s="302"/>
    </row>
    <row r="22" spans="1:30" x14ac:dyDescent="0.25">
      <c r="A22" s="486" t="s">
        <v>293</v>
      </c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320"/>
      <c r="T22" s="320"/>
      <c r="U22" s="320"/>
      <c r="V22" s="320"/>
      <c r="W22" s="320"/>
      <c r="X22" s="490"/>
      <c r="Y22" s="302"/>
      <c r="Z22" s="302"/>
      <c r="AA22" s="302"/>
      <c r="AB22" s="302"/>
      <c r="AC22" s="302"/>
    </row>
    <row r="23" spans="1:30" x14ac:dyDescent="0.25">
      <c r="A23" s="321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0"/>
      <c r="T23" s="320"/>
      <c r="U23" s="320"/>
      <c r="V23" s="320"/>
      <c r="W23" s="320"/>
      <c r="X23" s="323"/>
      <c r="Y23" s="302"/>
      <c r="Z23" s="302"/>
      <c r="AA23" s="302"/>
      <c r="AB23" s="302"/>
      <c r="AC23" s="302"/>
    </row>
    <row r="24" spans="1:30" x14ac:dyDescent="0.25">
      <c r="A24" s="321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0"/>
      <c r="T24" s="320"/>
      <c r="U24" s="320"/>
      <c r="V24" s="320"/>
      <c r="W24" s="320"/>
      <c r="X24" s="323"/>
      <c r="Y24" s="302"/>
      <c r="Z24" s="302"/>
      <c r="AA24" s="302"/>
      <c r="AB24" s="302"/>
      <c r="AC24" s="302"/>
    </row>
    <row r="25" spans="1:30" s="488" customFormat="1" ht="15" x14ac:dyDescent="0.25">
      <c r="A25" s="493" t="s">
        <v>337</v>
      </c>
      <c r="B25" s="453"/>
      <c r="C25" s="309"/>
      <c r="D25" s="309" t="s">
        <v>59</v>
      </c>
      <c r="E25" s="309"/>
      <c r="F25" s="210">
        <v>50</v>
      </c>
      <c r="G25" s="485">
        <f>G26+G27</f>
        <v>10.873965583031113</v>
      </c>
      <c r="H25" s="208">
        <f>0.88+0.522+0.045+0.015+0.015+0.025+0.03+0.015</f>
        <v>1.5469999999999997</v>
      </c>
      <c r="I25" s="454">
        <f>H25</f>
        <v>1.5469999999999997</v>
      </c>
      <c r="J25" s="208">
        <f>G25+I25</f>
        <v>12.420965583031112</v>
      </c>
      <c r="K25" s="182">
        <f>K26+K27</f>
        <v>0</v>
      </c>
      <c r="L25" s="182">
        <f>L26+L27</f>
        <v>18.113000000000003</v>
      </c>
      <c r="M25" s="182">
        <f>M26+M27</f>
        <v>18.113000000000003</v>
      </c>
      <c r="N25" s="226"/>
      <c r="O25" s="150"/>
      <c r="P25" s="151"/>
      <c r="Q25" s="455"/>
      <c r="R25" s="455"/>
      <c r="S25" s="586" t="s">
        <v>338</v>
      </c>
      <c r="T25" s="586" t="s">
        <v>288</v>
      </c>
      <c r="U25" s="586" t="s">
        <v>339</v>
      </c>
      <c r="V25" s="580" t="s">
        <v>340</v>
      </c>
      <c r="W25" s="580" t="s">
        <v>341</v>
      </c>
      <c r="X25" s="583"/>
      <c r="Y25" s="456"/>
      <c r="AA25" s="62"/>
      <c r="AB25" s="62"/>
      <c r="AC25" s="62"/>
      <c r="AD25" s="62"/>
    </row>
    <row r="26" spans="1:30" s="488" customFormat="1" ht="15" x14ac:dyDescent="0.25">
      <c r="A26" s="453" t="s">
        <v>11</v>
      </c>
      <c r="B26" s="453"/>
      <c r="C26" s="309"/>
      <c r="D26" s="309"/>
      <c r="E26" s="309"/>
      <c r="F26" s="210">
        <v>25</v>
      </c>
      <c r="G26" s="208">
        <v>0</v>
      </c>
      <c r="H26" s="208"/>
      <c r="I26" s="208"/>
      <c r="J26" s="208"/>
      <c r="K26" s="182">
        <v>0</v>
      </c>
      <c r="L26" s="182">
        <v>11.660000000000002</v>
      </c>
      <c r="M26" s="182">
        <v>11.660000000000002</v>
      </c>
      <c r="N26" s="226">
        <f>J25</f>
        <v>12.420965583031112</v>
      </c>
      <c r="O26" s="150">
        <f>N26/F26*100</f>
        <v>49.683862332124448</v>
      </c>
      <c r="P26" s="333">
        <f>IF(G25&gt;F26*1.05,0,(F26*1.05)-G25)</f>
        <v>15.376034416968887</v>
      </c>
      <c r="Q26" s="333">
        <f>IF(N26&gt;(F26*1.05),0,(F26*1.05)-N26)</f>
        <v>13.829034416968888</v>
      </c>
      <c r="R26" s="151">
        <f>IF(N26&gt;(F26*1.05),0,(F26*1.05)-N26)</f>
        <v>13.829034416968888</v>
      </c>
      <c r="S26" s="587"/>
      <c r="T26" s="587"/>
      <c r="U26" s="587"/>
      <c r="V26" s="581"/>
      <c r="W26" s="581"/>
      <c r="X26" s="584"/>
      <c r="Y26" s="456"/>
      <c r="AA26" s="62"/>
      <c r="AB26" s="62"/>
      <c r="AC26" s="62"/>
      <c r="AD26" s="62"/>
    </row>
    <row r="27" spans="1:30" s="488" customFormat="1" ht="15" x14ac:dyDescent="0.25">
      <c r="A27" s="453" t="s">
        <v>12</v>
      </c>
      <c r="B27" s="453"/>
      <c r="C27" s="309"/>
      <c r="D27" s="309"/>
      <c r="E27" s="309"/>
      <c r="F27" s="210">
        <v>25</v>
      </c>
      <c r="G27" s="208">
        <v>10.873965583031113</v>
      </c>
      <c r="H27" s="208"/>
      <c r="I27" s="208"/>
      <c r="J27" s="208"/>
      <c r="K27" s="182">
        <v>0</v>
      </c>
      <c r="L27" s="182">
        <v>6.4530000000000003</v>
      </c>
      <c r="M27" s="2">
        <v>6.4530000000000003</v>
      </c>
      <c r="N27" s="226"/>
      <c r="O27" s="150"/>
      <c r="P27" s="182"/>
      <c r="Q27" s="211"/>
      <c r="R27" s="211"/>
      <c r="S27" s="588"/>
      <c r="T27" s="588"/>
      <c r="U27" s="588"/>
      <c r="V27" s="582"/>
      <c r="W27" s="582"/>
      <c r="X27" s="585"/>
      <c r="Y27" s="456"/>
      <c r="AA27" s="62"/>
      <c r="AB27" s="62"/>
      <c r="AC27" s="62"/>
      <c r="AD27" s="62"/>
    </row>
    <row r="28" spans="1:30" s="488" customFormat="1" ht="15" x14ac:dyDescent="0.25">
      <c r="A28" s="469"/>
      <c r="B28" s="470"/>
      <c r="C28" s="471"/>
      <c r="D28" s="471"/>
      <c r="E28" s="471"/>
      <c r="F28" s="472"/>
      <c r="G28" s="473"/>
      <c r="H28" s="473"/>
      <c r="I28" s="473"/>
      <c r="J28" s="473"/>
      <c r="K28" s="474"/>
      <c r="L28" s="474"/>
      <c r="M28" s="475"/>
      <c r="N28" s="473"/>
      <c r="O28" s="476"/>
      <c r="P28" s="474"/>
      <c r="Q28" s="477"/>
      <c r="R28" s="477"/>
      <c r="S28" s="478"/>
      <c r="T28" s="478"/>
      <c r="U28" s="478"/>
      <c r="V28" s="479"/>
      <c r="W28" s="479"/>
      <c r="X28" s="480"/>
      <c r="Y28" s="456"/>
      <c r="AA28" s="62"/>
      <c r="AB28" s="62"/>
      <c r="AC28" s="62"/>
      <c r="AD28" s="62"/>
    </row>
    <row r="29" spans="1:30" ht="15.75" x14ac:dyDescent="0.25">
      <c r="A29" s="494" t="s">
        <v>296</v>
      </c>
      <c r="B29" s="324"/>
      <c r="C29" s="314"/>
      <c r="D29" s="314" t="s">
        <v>140</v>
      </c>
      <c r="E29" s="314"/>
      <c r="F29" s="325">
        <f>F30+F31</f>
        <v>80</v>
      </c>
      <c r="G29" s="350">
        <f>SUM(G30:G31)</f>
        <v>6.5506161542254935</v>
      </c>
      <c r="H29" s="327">
        <f>9.209+8.715+0.841+1.037</f>
        <v>19.802</v>
      </c>
      <c r="I29" s="327">
        <f>H29</f>
        <v>19.802</v>
      </c>
      <c r="J29" s="21">
        <f>G29+(I29)</f>
        <v>26.352616154225494</v>
      </c>
      <c r="K29" s="2">
        <f>K30+K31</f>
        <v>0</v>
      </c>
      <c r="L29" s="2">
        <f t="shared" ref="L29:M29" si="0">L30+L31</f>
        <v>12.628</v>
      </c>
      <c r="M29" s="2">
        <f t="shared" si="0"/>
        <v>12.628</v>
      </c>
      <c r="N29" s="1"/>
      <c r="O29" s="310"/>
      <c r="P29" s="309"/>
      <c r="Q29" s="492"/>
      <c r="R29" s="492"/>
      <c r="S29" s="512" t="s">
        <v>14</v>
      </c>
      <c r="T29" s="512" t="s">
        <v>288</v>
      </c>
      <c r="U29" s="512" t="s">
        <v>297</v>
      </c>
      <c r="V29" s="512" t="s">
        <v>317</v>
      </c>
      <c r="W29" s="512" t="s">
        <v>318</v>
      </c>
      <c r="X29" s="512"/>
      <c r="Y29" s="302"/>
      <c r="Z29" s="302"/>
      <c r="AA29" s="302"/>
      <c r="AB29" s="302"/>
      <c r="AC29" s="302"/>
    </row>
    <row r="30" spans="1:30" x14ac:dyDescent="0.25">
      <c r="A30" s="329" t="s">
        <v>13</v>
      </c>
      <c r="B30" s="330"/>
      <c r="C30" s="330"/>
      <c r="D30" s="330"/>
      <c r="E30" s="330"/>
      <c r="F30" s="331">
        <v>40</v>
      </c>
      <c r="G30" s="332">
        <v>0</v>
      </c>
      <c r="H30" s="327">
        <v>9.2089999999999996</v>
      </c>
      <c r="I30" s="327"/>
      <c r="J30" s="21"/>
      <c r="K30" s="2">
        <v>0</v>
      </c>
      <c r="L30" s="2">
        <v>6.9409999999999989</v>
      </c>
      <c r="M30" s="20">
        <v>6.9409999999999989</v>
      </c>
      <c r="N30" s="1">
        <f>J29</f>
        <v>26.352616154225494</v>
      </c>
      <c r="O30" s="310">
        <f>N30/F30*100</f>
        <v>65.881540385563724</v>
      </c>
      <c r="P30" s="333">
        <f>IF(G29&gt;(F30*1.05),0,(F30*1.05)-G29)</f>
        <v>35.449383845774506</v>
      </c>
      <c r="Q30" s="333">
        <f>IF(N30&gt;(F30*1.05),0,(F30*1.05)-N30)</f>
        <v>15.647383845774506</v>
      </c>
      <c r="R30" s="333">
        <f>IF(N30&gt;(F30*1.05),0,(F30*1.05)-N30)</f>
        <v>15.647383845774506</v>
      </c>
      <c r="S30" s="513"/>
      <c r="T30" s="513"/>
      <c r="U30" s="513"/>
      <c r="V30" s="513"/>
      <c r="W30" s="513"/>
      <c r="X30" s="513"/>
      <c r="Y30" s="302"/>
      <c r="Z30" s="302"/>
      <c r="AA30" s="302"/>
      <c r="AB30" s="302"/>
      <c r="AC30" s="302"/>
    </row>
    <row r="31" spans="1:30" x14ac:dyDescent="0.25">
      <c r="A31" s="329" t="s">
        <v>10</v>
      </c>
      <c r="B31" s="330"/>
      <c r="C31" s="330"/>
      <c r="D31" s="330"/>
      <c r="E31" s="330"/>
      <c r="F31" s="331">
        <v>40</v>
      </c>
      <c r="G31" s="332">
        <v>6.5506161542254935</v>
      </c>
      <c r="H31" s="327"/>
      <c r="I31" s="327"/>
      <c r="J31" s="21"/>
      <c r="K31" s="2">
        <v>0</v>
      </c>
      <c r="L31" s="2">
        <v>5.6870000000000003</v>
      </c>
      <c r="M31" s="2">
        <v>5.6870000000000003</v>
      </c>
      <c r="N31" s="1"/>
      <c r="O31" s="310"/>
      <c r="P31" s="335"/>
      <c r="Q31" s="336"/>
      <c r="R31" s="336"/>
      <c r="S31" s="514"/>
      <c r="T31" s="514"/>
      <c r="U31" s="514"/>
      <c r="V31" s="514"/>
      <c r="W31" s="514"/>
      <c r="X31" s="514"/>
      <c r="Y31" s="302"/>
      <c r="Z31" s="302"/>
      <c r="AA31" s="302"/>
      <c r="AB31" s="302"/>
      <c r="AC31" s="302"/>
    </row>
    <row r="32" spans="1:30" s="488" customFormat="1" ht="15" customHeight="1" x14ac:dyDescent="0.25">
      <c r="A32" s="322"/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456"/>
      <c r="AA32" s="62"/>
      <c r="AB32" s="62"/>
      <c r="AC32" s="62"/>
      <c r="AD32" s="62"/>
    </row>
    <row r="33" spans="1:30" s="488" customFormat="1" ht="15" x14ac:dyDescent="0.25">
      <c r="A33" s="481" t="s">
        <v>342</v>
      </c>
      <c r="B33" s="453"/>
      <c r="C33" s="309"/>
      <c r="D33" s="309" t="s">
        <v>57</v>
      </c>
      <c r="E33" s="309"/>
      <c r="F33" s="210">
        <v>32</v>
      </c>
      <c r="G33" s="485">
        <f>G34+G35</f>
        <v>6.5074014865766507</v>
      </c>
      <c r="H33" s="208">
        <v>0.33</v>
      </c>
      <c r="I33" s="454">
        <f>H33</f>
        <v>0.33</v>
      </c>
      <c r="J33" s="208">
        <f>G33+I33</f>
        <v>6.8374014865766508</v>
      </c>
      <c r="K33" s="182">
        <f>K34+K35</f>
        <v>0.67500000000000004</v>
      </c>
      <c r="L33" s="182">
        <f>L34+L35</f>
        <v>6.6320000000000014</v>
      </c>
      <c r="M33" s="182">
        <f>M34+M35</f>
        <v>7.3070000000000013</v>
      </c>
      <c r="N33" s="226"/>
      <c r="O33" s="150"/>
      <c r="P33" s="151"/>
      <c r="Q33" s="455"/>
      <c r="R33" s="455"/>
      <c r="S33" s="586" t="s">
        <v>338</v>
      </c>
      <c r="T33" s="586" t="s">
        <v>288</v>
      </c>
      <c r="U33" s="586" t="s">
        <v>343</v>
      </c>
      <c r="V33" s="580" t="s">
        <v>344</v>
      </c>
      <c r="W33" s="580" t="s">
        <v>345</v>
      </c>
      <c r="X33" s="583"/>
      <c r="Y33" s="456"/>
      <c r="AA33" s="62"/>
      <c r="AB33" s="62"/>
      <c r="AC33" s="62"/>
      <c r="AD33" s="62"/>
    </row>
    <row r="34" spans="1:30" s="488" customFormat="1" ht="15" x14ac:dyDescent="0.25">
      <c r="A34" s="453" t="s">
        <v>11</v>
      </c>
      <c r="B34" s="453"/>
      <c r="C34" s="309"/>
      <c r="D34" s="309"/>
      <c r="E34" s="309"/>
      <c r="F34" s="210">
        <v>16</v>
      </c>
      <c r="G34" s="208">
        <v>0</v>
      </c>
      <c r="H34" s="208"/>
      <c r="I34" s="208"/>
      <c r="J34" s="208"/>
      <c r="K34" s="182">
        <v>0.16500000000000001</v>
      </c>
      <c r="L34" s="182">
        <v>3.4350000000000005</v>
      </c>
      <c r="M34" s="182">
        <v>3.6000000000000005</v>
      </c>
      <c r="N34" s="226">
        <f>J33</f>
        <v>6.8374014865766508</v>
      </c>
      <c r="O34" s="150">
        <f>N34/F34*100</f>
        <v>42.733759291104064</v>
      </c>
      <c r="P34" s="333">
        <f>IF(G33&gt;F34*1.05,0,(F34*1.05)-G33)</f>
        <v>10.29259851342335</v>
      </c>
      <c r="Q34" s="333">
        <f>IF(N34&gt;(F34*1.05),0,(F34*1.05)-N34)</f>
        <v>9.9625985134233499</v>
      </c>
      <c r="R34" s="151">
        <f>IF(N34&gt;(F34*1.05),0,(F34*1.05)-N34)</f>
        <v>9.9625985134233499</v>
      </c>
      <c r="S34" s="587"/>
      <c r="T34" s="587"/>
      <c r="U34" s="587"/>
      <c r="V34" s="581"/>
      <c r="W34" s="581"/>
      <c r="X34" s="584"/>
      <c r="Y34" s="456"/>
      <c r="AA34" s="62"/>
      <c r="AB34" s="62"/>
      <c r="AC34" s="62"/>
      <c r="AD34" s="62"/>
    </row>
    <row r="35" spans="1:30" s="488" customFormat="1" ht="15" x14ac:dyDescent="0.25">
      <c r="A35" s="453" t="s">
        <v>12</v>
      </c>
      <c r="B35" s="453"/>
      <c r="C35" s="309"/>
      <c r="D35" s="309"/>
      <c r="E35" s="309"/>
      <c r="F35" s="210">
        <v>16</v>
      </c>
      <c r="G35" s="208">
        <v>6.5074014865766507</v>
      </c>
      <c r="H35" s="208"/>
      <c r="I35" s="208"/>
      <c r="J35" s="208"/>
      <c r="K35" s="182">
        <v>0.51</v>
      </c>
      <c r="L35" s="182">
        <v>3.1970000000000005</v>
      </c>
      <c r="M35" s="2">
        <v>3.7070000000000007</v>
      </c>
      <c r="N35" s="226"/>
      <c r="O35" s="150"/>
      <c r="P35" s="182"/>
      <c r="Q35" s="211"/>
      <c r="R35" s="211"/>
      <c r="S35" s="588"/>
      <c r="T35" s="588"/>
      <c r="U35" s="588"/>
      <c r="V35" s="582"/>
      <c r="W35" s="582"/>
      <c r="X35" s="585"/>
      <c r="Y35" s="456"/>
      <c r="AA35" s="62"/>
      <c r="AB35" s="62"/>
      <c r="AC35" s="62"/>
      <c r="AD35" s="62"/>
    </row>
    <row r="36" spans="1:30" ht="14.25" customHeight="1" x14ac:dyDescent="0.25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0"/>
      <c r="T36" s="320"/>
      <c r="U36" s="320"/>
      <c r="V36" s="320"/>
      <c r="W36" s="320"/>
      <c r="X36" s="323"/>
      <c r="Y36" s="302"/>
      <c r="Z36" s="302"/>
      <c r="AA36" s="302"/>
      <c r="AB36" s="302"/>
      <c r="AC36" s="302"/>
    </row>
    <row r="37" spans="1:30" ht="15.75" x14ac:dyDescent="0.25">
      <c r="A37" s="482" t="s">
        <v>298</v>
      </c>
      <c r="B37" s="324"/>
      <c r="C37" s="314"/>
      <c r="D37" s="314" t="s">
        <v>57</v>
      </c>
      <c r="E37" s="314"/>
      <c r="F37" s="325">
        <f>F38+F39</f>
        <v>50</v>
      </c>
      <c r="G37" s="350">
        <f>SUM(G38:G39)</f>
        <v>10.475443284176571</v>
      </c>
      <c r="H37" s="327">
        <f>1.5+4.52</f>
        <v>6.02</v>
      </c>
      <c r="I37" s="327">
        <f>H37</f>
        <v>6.02</v>
      </c>
      <c r="J37" s="21">
        <f>G37+(I37)</f>
        <v>16.49544328417657</v>
      </c>
      <c r="K37" s="2">
        <f>K38+K39</f>
        <v>1.1000000000000001</v>
      </c>
      <c r="L37" s="2">
        <f t="shared" ref="L37:M37" si="1">L38+L39</f>
        <v>20.152000000000001</v>
      </c>
      <c r="M37" s="2">
        <f t="shared" si="1"/>
        <v>21.252000000000002</v>
      </c>
      <c r="N37" s="1"/>
      <c r="O37" s="310"/>
      <c r="P37" s="309"/>
      <c r="Q37" s="492"/>
      <c r="R37" s="492"/>
      <c r="S37" s="512" t="s">
        <v>294</v>
      </c>
      <c r="T37" s="512" t="s">
        <v>288</v>
      </c>
      <c r="U37" s="512" t="s">
        <v>299</v>
      </c>
      <c r="V37" s="512" t="s">
        <v>319</v>
      </c>
      <c r="W37" s="512" t="s">
        <v>320</v>
      </c>
      <c r="X37" s="512"/>
      <c r="Y37" s="302"/>
      <c r="Z37" s="302"/>
      <c r="AA37" s="302"/>
      <c r="AB37" s="302"/>
      <c r="AC37" s="302"/>
    </row>
    <row r="38" spans="1:30" x14ac:dyDescent="0.25">
      <c r="A38" s="329" t="s">
        <v>13</v>
      </c>
      <c r="B38" s="330"/>
      <c r="C38" s="330"/>
      <c r="D38" s="330"/>
      <c r="E38" s="330"/>
      <c r="F38" s="331">
        <v>25</v>
      </c>
      <c r="G38" s="332">
        <v>5.0327673169630911</v>
      </c>
      <c r="H38" s="327"/>
      <c r="I38" s="327"/>
      <c r="J38" s="21"/>
      <c r="K38" s="2">
        <v>0.55000000000000004</v>
      </c>
      <c r="L38" s="2">
        <v>9.3760000000000012</v>
      </c>
      <c r="M38" s="20">
        <v>9.9260000000000019</v>
      </c>
      <c r="N38" s="1">
        <f>J37</f>
        <v>16.49544328417657</v>
      </c>
      <c r="O38" s="310">
        <f>N38/F38*100</f>
        <v>65.981773136706281</v>
      </c>
      <c r="P38" s="333">
        <f>IF(G37&gt;(F38*1.05),0,(F38*1.05)-G37)</f>
        <v>15.774556715823429</v>
      </c>
      <c r="Q38" s="333">
        <f>IF(N38&gt;(F38*1.05),0,(F38*1.05)-N38)</f>
        <v>9.7545567158234299</v>
      </c>
      <c r="R38" s="333">
        <f>IF(N38&gt;(F38*1.05),0,(F38*1.05)-N38)</f>
        <v>9.7545567158234299</v>
      </c>
      <c r="S38" s="513"/>
      <c r="T38" s="513"/>
      <c r="U38" s="513"/>
      <c r="V38" s="513"/>
      <c r="W38" s="513"/>
      <c r="X38" s="513"/>
      <c r="Y38" s="302"/>
      <c r="Z38" s="302"/>
      <c r="AA38" s="302"/>
      <c r="AB38" s="302"/>
      <c r="AC38" s="302"/>
    </row>
    <row r="39" spans="1:30" x14ac:dyDescent="0.25">
      <c r="A39" s="329" t="s">
        <v>10</v>
      </c>
      <c r="B39" s="330"/>
      <c r="C39" s="330"/>
      <c r="D39" s="330"/>
      <c r="E39" s="330"/>
      <c r="F39" s="331">
        <v>25</v>
      </c>
      <c r="G39" s="332">
        <v>5.4426759672134786</v>
      </c>
      <c r="H39" s="327"/>
      <c r="I39" s="327"/>
      <c r="J39" s="21"/>
      <c r="K39" s="2">
        <v>0.54999999999999993</v>
      </c>
      <c r="L39" s="2">
        <v>10.776</v>
      </c>
      <c r="M39" s="2">
        <v>11.326000000000001</v>
      </c>
      <c r="N39" s="1"/>
      <c r="O39" s="310"/>
      <c r="P39" s="335"/>
      <c r="Q39" s="336"/>
      <c r="R39" s="336"/>
      <c r="S39" s="514"/>
      <c r="T39" s="514"/>
      <c r="U39" s="514"/>
      <c r="V39" s="514"/>
      <c r="W39" s="514"/>
      <c r="X39" s="514"/>
      <c r="Y39" s="302"/>
      <c r="Z39" s="302"/>
      <c r="AA39" s="302"/>
      <c r="AB39" s="302"/>
      <c r="AC39" s="302"/>
    </row>
    <row r="40" spans="1:30" x14ac:dyDescent="0.25">
      <c r="A40" s="486" t="s">
        <v>300</v>
      </c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337"/>
      <c r="T40" s="337"/>
      <c r="U40" s="337"/>
      <c r="V40" s="337"/>
      <c r="W40" s="337"/>
      <c r="X40" s="490"/>
      <c r="Y40" s="302"/>
      <c r="Z40" s="302"/>
      <c r="AA40" s="302"/>
      <c r="AB40" s="302"/>
      <c r="AC40" s="302"/>
    </row>
    <row r="41" spans="1:30" x14ac:dyDescent="0.25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0"/>
      <c r="T41" s="320"/>
      <c r="U41" s="320"/>
      <c r="V41" s="320"/>
      <c r="W41" s="320"/>
      <c r="X41" s="323"/>
      <c r="Y41" s="302"/>
      <c r="Z41" s="302"/>
      <c r="AA41" s="302"/>
      <c r="AB41" s="302"/>
      <c r="AC41" s="302"/>
    </row>
    <row r="42" spans="1:30" ht="15.75" x14ac:dyDescent="0.25">
      <c r="A42" s="482" t="s">
        <v>301</v>
      </c>
      <c r="B42" s="324"/>
      <c r="C42" s="314"/>
      <c r="D42" s="314" t="s">
        <v>59</v>
      </c>
      <c r="E42" s="314"/>
      <c r="F42" s="325">
        <f>F43+F44</f>
        <v>40</v>
      </c>
      <c r="G42" s="350">
        <f>SUM(G43:G44)</f>
        <v>5.3471352916024113</v>
      </c>
      <c r="H42" s="327">
        <v>0</v>
      </c>
      <c r="I42" s="327">
        <f>H42</f>
        <v>0</v>
      </c>
      <c r="J42" s="21">
        <f>G42+(I42)</f>
        <v>5.3471352916024113</v>
      </c>
      <c r="K42" s="2">
        <f>K43+K44</f>
        <v>0</v>
      </c>
      <c r="L42" s="2">
        <f t="shared" ref="L42:M42" si="2">L43+L44</f>
        <v>22.509</v>
      </c>
      <c r="M42" s="2">
        <f t="shared" si="2"/>
        <v>22.509</v>
      </c>
      <c r="N42" s="1"/>
      <c r="O42" s="310"/>
      <c r="P42" s="309"/>
      <c r="Q42" s="492"/>
      <c r="R42" s="492"/>
      <c r="S42" s="512" t="s">
        <v>350</v>
      </c>
      <c r="T42" s="512" t="s">
        <v>302</v>
      </c>
      <c r="U42" s="512"/>
      <c r="V42" s="512" t="s">
        <v>321</v>
      </c>
      <c r="W42" s="512" t="s">
        <v>322</v>
      </c>
      <c r="X42" s="512"/>
      <c r="Y42" s="302"/>
      <c r="Z42" s="302"/>
      <c r="AA42" s="302"/>
      <c r="AB42" s="302"/>
      <c r="AC42" s="302"/>
    </row>
    <row r="43" spans="1:30" x14ac:dyDescent="0.25">
      <c r="A43" s="329" t="s">
        <v>13</v>
      </c>
      <c r="B43" s="330"/>
      <c r="C43" s="330"/>
      <c r="D43" s="330"/>
      <c r="E43" s="330"/>
      <c r="F43" s="331">
        <v>20</v>
      </c>
      <c r="G43" s="332">
        <v>3.1106246863290981</v>
      </c>
      <c r="H43" s="327"/>
      <c r="I43" s="327"/>
      <c r="J43" s="21"/>
      <c r="K43" s="2">
        <v>0</v>
      </c>
      <c r="L43" s="2">
        <v>11.255000000000001</v>
      </c>
      <c r="M43" s="2">
        <v>11.255000000000001</v>
      </c>
      <c r="N43" s="1">
        <f>J42</f>
        <v>5.3471352916024113</v>
      </c>
      <c r="O43" s="310">
        <f>N43/F43*100</f>
        <v>26.735676458012058</v>
      </c>
      <c r="P43" s="333">
        <f>IF(G42&gt;(F43*1.05),0,(F43*1.05)-G42)</f>
        <v>15.652864708397589</v>
      </c>
      <c r="Q43" s="333">
        <f>IF(N43&gt;(F43*1.05),0,(F43*1.05)-N43)</f>
        <v>15.652864708397589</v>
      </c>
      <c r="R43" s="333">
        <f>IF(N43&gt;(F43*1.05),0,(F43*1.05)-N43)</f>
        <v>15.652864708397589</v>
      </c>
      <c r="S43" s="513"/>
      <c r="T43" s="513"/>
      <c r="U43" s="513"/>
      <c r="V43" s="513"/>
      <c r="W43" s="513"/>
      <c r="X43" s="513"/>
      <c r="Y43" s="302"/>
      <c r="Z43" s="302"/>
      <c r="AA43" s="302"/>
      <c r="AB43" s="302"/>
      <c r="AC43" s="302"/>
    </row>
    <row r="44" spans="1:30" x14ac:dyDescent="0.25">
      <c r="A44" s="329" t="s">
        <v>10</v>
      </c>
      <c r="B44" s="330"/>
      <c r="C44" s="330"/>
      <c r="D44" s="330"/>
      <c r="E44" s="330"/>
      <c r="F44" s="331">
        <v>20</v>
      </c>
      <c r="G44" s="332">
        <v>2.2365106052733128</v>
      </c>
      <c r="H44" s="327"/>
      <c r="I44" s="327"/>
      <c r="J44" s="21"/>
      <c r="K44" s="2">
        <v>0</v>
      </c>
      <c r="L44" s="2">
        <v>11.254</v>
      </c>
      <c r="M44" s="2">
        <v>11.254</v>
      </c>
      <c r="N44" s="1"/>
      <c r="O44" s="310"/>
      <c r="P44" s="335"/>
      <c r="Q44" s="336"/>
      <c r="R44" s="336"/>
      <c r="S44" s="514"/>
      <c r="T44" s="514"/>
      <c r="U44" s="514"/>
      <c r="V44" s="514"/>
      <c r="W44" s="514"/>
      <c r="X44" s="514"/>
      <c r="Y44" s="302"/>
      <c r="Z44" s="302"/>
      <c r="AA44" s="302"/>
      <c r="AB44" s="302"/>
      <c r="AC44" s="302"/>
    </row>
    <row r="45" spans="1:30" x14ac:dyDescent="0.25">
      <c r="A45" s="321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0"/>
      <c r="T45" s="320"/>
      <c r="U45" s="320"/>
      <c r="V45" s="320"/>
      <c r="W45" s="320"/>
      <c r="X45" s="323"/>
      <c r="Y45" s="302"/>
      <c r="Z45" s="302"/>
      <c r="AA45" s="302"/>
      <c r="AB45" s="302"/>
      <c r="AC45" s="302"/>
    </row>
    <row r="46" spans="1:30" ht="15.75" x14ac:dyDescent="0.25">
      <c r="A46" s="482" t="s">
        <v>348</v>
      </c>
      <c r="B46" s="324"/>
      <c r="C46" s="314"/>
      <c r="D46" s="314" t="s">
        <v>140</v>
      </c>
      <c r="E46" s="314"/>
      <c r="F46" s="325">
        <f>F47+F48</f>
        <v>65</v>
      </c>
      <c r="G46" s="350">
        <f>SUM(G47:G48)</f>
        <v>29.52</v>
      </c>
      <c r="H46" s="327">
        <f>0.542+0.04+0.3</f>
        <v>0.88200000000000012</v>
      </c>
      <c r="I46" s="327">
        <f>H46</f>
        <v>0.88200000000000012</v>
      </c>
      <c r="J46" s="269">
        <f>G46+(I46)</f>
        <v>30.402000000000001</v>
      </c>
      <c r="K46" s="2">
        <v>1.33</v>
      </c>
      <c r="L46" s="2">
        <f t="shared" ref="L46:M46" si="3">L47+L48</f>
        <v>17.079999999999998</v>
      </c>
      <c r="M46" s="2">
        <f t="shared" si="3"/>
        <v>22.582999999999998</v>
      </c>
      <c r="N46" s="1"/>
      <c r="O46" s="310"/>
      <c r="P46" s="309"/>
      <c r="Q46" s="492"/>
      <c r="R46" s="492"/>
      <c r="S46" s="512" t="s">
        <v>303</v>
      </c>
      <c r="T46" s="512" t="s">
        <v>304</v>
      </c>
      <c r="U46" s="512"/>
      <c r="V46" s="512" t="s">
        <v>323</v>
      </c>
      <c r="W46" s="512" t="s">
        <v>324</v>
      </c>
      <c r="X46" s="512"/>
      <c r="Y46" s="302"/>
      <c r="Z46" s="302"/>
      <c r="AA46" s="302"/>
      <c r="AB46" s="302"/>
      <c r="AC46" s="302"/>
    </row>
    <row r="47" spans="1:30" x14ac:dyDescent="0.25">
      <c r="A47" s="329" t="s">
        <v>13</v>
      </c>
      <c r="B47" s="330"/>
      <c r="C47" s="330"/>
      <c r="D47" s="330"/>
      <c r="E47" s="330"/>
      <c r="F47" s="331">
        <v>40</v>
      </c>
      <c r="G47" s="332">
        <v>0</v>
      </c>
      <c r="H47" s="327"/>
      <c r="I47" s="327"/>
      <c r="J47" s="21"/>
      <c r="K47" s="2">
        <v>0</v>
      </c>
      <c r="L47" s="2">
        <v>0</v>
      </c>
      <c r="M47" s="20">
        <v>4.17</v>
      </c>
      <c r="N47" s="1">
        <f>J46</f>
        <v>30.402000000000001</v>
      </c>
      <c r="O47" s="310">
        <f>N47/F47*100</f>
        <v>76.004999999999995</v>
      </c>
      <c r="P47" s="333">
        <f>IF(G46&gt;(F47*1.05),0,(F47*1.05)-G46)</f>
        <v>12.48</v>
      </c>
      <c r="Q47" s="333">
        <f>IF(N47&gt;(F47*1.05),0,(F47*1.05)-N47)</f>
        <v>11.597999999999999</v>
      </c>
      <c r="R47" s="333">
        <f>IF(N47&gt;(F47*1.05),0,(F47*1.05)-N47)</f>
        <v>11.597999999999999</v>
      </c>
      <c r="S47" s="513"/>
      <c r="T47" s="513"/>
      <c r="U47" s="513"/>
      <c r="V47" s="513"/>
      <c r="W47" s="513"/>
      <c r="X47" s="513"/>
      <c r="Y47" s="302"/>
      <c r="Z47" s="302"/>
      <c r="AA47" s="302"/>
      <c r="AB47" s="302"/>
      <c r="AC47" s="302"/>
    </row>
    <row r="48" spans="1:30" x14ac:dyDescent="0.25">
      <c r="A48" s="329" t="s">
        <v>10</v>
      </c>
      <c r="B48" s="330"/>
      <c r="C48" s="330"/>
      <c r="D48" s="330"/>
      <c r="E48" s="330"/>
      <c r="F48" s="331">
        <v>25</v>
      </c>
      <c r="G48" s="332">
        <v>29.52</v>
      </c>
      <c r="H48" s="327">
        <v>0.54200000000000004</v>
      </c>
      <c r="I48" s="327"/>
      <c r="J48" s="1"/>
      <c r="K48" s="2">
        <v>1.333</v>
      </c>
      <c r="L48" s="2">
        <v>17.079999999999998</v>
      </c>
      <c r="M48" s="2">
        <f>L48+K48</f>
        <v>18.412999999999997</v>
      </c>
      <c r="N48" s="1"/>
      <c r="O48" s="310"/>
      <c r="P48" s="335"/>
      <c r="Q48" s="336"/>
      <c r="R48" s="336"/>
      <c r="S48" s="514"/>
      <c r="T48" s="514"/>
      <c r="U48" s="514"/>
      <c r="V48" s="514"/>
      <c r="W48" s="514"/>
      <c r="X48" s="514"/>
      <c r="Y48" s="302"/>
      <c r="Z48" s="302"/>
      <c r="AA48" s="302"/>
      <c r="AB48" s="302"/>
      <c r="AC48" s="302"/>
    </row>
    <row r="50" spans="1:24" x14ac:dyDescent="0.25">
      <c r="A50" s="494" t="s">
        <v>380</v>
      </c>
      <c r="B50" s="309"/>
      <c r="C50" s="309"/>
      <c r="D50" s="309" t="s">
        <v>59</v>
      </c>
      <c r="E50" s="309"/>
      <c r="F50" s="310">
        <v>50</v>
      </c>
      <c r="G50" s="309">
        <v>0.01</v>
      </c>
      <c r="H50" s="483">
        <f>0.293+0.167+0.097+0.26+0.08</f>
        <v>0.89699999999999991</v>
      </c>
      <c r="I50" s="483">
        <f>H50</f>
        <v>0.89699999999999991</v>
      </c>
      <c r="J50" s="483">
        <f>I50+G50</f>
        <v>0.90699999999999992</v>
      </c>
      <c r="K50" s="1">
        <f>K51+K52</f>
        <v>0.29299999999999998</v>
      </c>
      <c r="L50" s="328">
        <v>0</v>
      </c>
      <c r="M50" s="328">
        <f>M51+M52</f>
        <v>0.29299999999999998</v>
      </c>
      <c r="N50" s="483"/>
      <c r="O50" s="309"/>
      <c r="P50" s="309"/>
      <c r="Q50" s="309"/>
      <c r="R50" s="309"/>
      <c r="S50" s="484"/>
      <c r="T50" s="484"/>
      <c r="U50" s="484"/>
      <c r="V50" s="484"/>
      <c r="W50" s="484"/>
      <c r="X50" s="309"/>
    </row>
    <row r="51" spans="1:24" x14ac:dyDescent="0.25">
      <c r="A51" s="329" t="s">
        <v>13</v>
      </c>
      <c r="B51" s="309"/>
      <c r="C51" s="309"/>
      <c r="D51" s="309"/>
      <c r="E51" s="309"/>
      <c r="F51" s="310">
        <v>25</v>
      </c>
      <c r="G51" s="332">
        <v>0</v>
      </c>
      <c r="H51" s="483"/>
      <c r="I51" s="483"/>
      <c r="J51" s="483"/>
      <c r="K51" s="483">
        <v>0.29299999999999998</v>
      </c>
      <c r="L51" s="328">
        <v>0</v>
      </c>
      <c r="M51" s="309">
        <v>0.29299999999999998</v>
      </c>
      <c r="N51" s="483"/>
      <c r="O51" s="309"/>
      <c r="P51" s="309"/>
      <c r="Q51" s="309"/>
      <c r="R51" s="309"/>
      <c r="S51" s="484"/>
      <c r="T51" s="484"/>
      <c r="U51" s="484"/>
      <c r="V51" s="484"/>
      <c r="W51" s="484"/>
      <c r="X51" s="309"/>
    </row>
    <row r="52" spans="1:24" x14ac:dyDescent="0.25">
      <c r="A52" s="329" t="s">
        <v>10</v>
      </c>
      <c r="B52" s="309"/>
      <c r="C52" s="309"/>
      <c r="D52" s="309"/>
      <c r="E52" s="309"/>
      <c r="F52" s="310">
        <v>25</v>
      </c>
      <c r="G52" s="309">
        <v>0.01</v>
      </c>
      <c r="H52" s="483"/>
      <c r="I52" s="483"/>
      <c r="J52" s="483"/>
      <c r="K52" s="328">
        <v>0</v>
      </c>
      <c r="L52" s="328">
        <v>0</v>
      </c>
      <c r="M52" s="328">
        <v>0</v>
      </c>
      <c r="N52" s="483"/>
      <c r="O52" s="309"/>
      <c r="P52" s="309"/>
      <c r="Q52" s="309"/>
      <c r="R52" s="309"/>
      <c r="S52" s="484"/>
      <c r="T52" s="484"/>
      <c r="U52" s="484"/>
      <c r="V52" s="484"/>
      <c r="W52" s="484"/>
      <c r="X52" s="309"/>
    </row>
  </sheetData>
  <mergeCells count="49">
    <mergeCell ref="X18:X21"/>
    <mergeCell ref="M19:M21"/>
    <mergeCell ref="S18:S21"/>
    <mergeCell ref="T18:T21"/>
    <mergeCell ref="U18:U21"/>
    <mergeCell ref="V18:V21"/>
    <mergeCell ref="W18:W21"/>
    <mergeCell ref="X42:X44"/>
    <mergeCell ref="S46:S48"/>
    <mergeCell ref="T46:T48"/>
    <mergeCell ref="U46:U48"/>
    <mergeCell ref="V46:V48"/>
    <mergeCell ref="W46:W48"/>
    <mergeCell ref="X46:X48"/>
    <mergeCell ref="S42:S44"/>
    <mergeCell ref="T42:T44"/>
    <mergeCell ref="U42:U44"/>
    <mergeCell ref="V42:V44"/>
    <mergeCell ref="W42:W44"/>
    <mergeCell ref="W33:W35"/>
    <mergeCell ref="X33:X35"/>
    <mergeCell ref="S37:S39"/>
    <mergeCell ref="T37:T39"/>
    <mergeCell ref="U37:U39"/>
    <mergeCell ref="V37:V39"/>
    <mergeCell ref="W37:W39"/>
    <mergeCell ref="X37:X39"/>
    <mergeCell ref="S33:S35"/>
    <mergeCell ref="T33:T35"/>
    <mergeCell ref="U33:U35"/>
    <mergeCell ref="V33:V35"/>
    <mergeCell ref="W25:W27"/>
    <mergeCell ref="X25:X27"/>
    <mergeCell ref="S29:S31"/>
    <mergeCell ref="T29:T31"/>
    <mergeCell ref="U29:U31"/>
    <mergeCell ref="V29:V31"/>
    <mergeCell ref="W29:W31"/>
    <mergeCell ref="X29:X31"/>
    <mergeCell ref="S25:S27"/>
    <mergeCell ref="T25:T27"/>
    <mergeCell ref="U25:U27"/>
    <mergeCell ref="V25:V27"/>
    <mergeCell ref="A17:R17"/>
    <mergeCell ref="V9:X9"/>
    <mergeCell ref="A12:X12"/>
    <mergeCell ref="S13:U13"/>
    <mergeCell ref="V13:W13"/>
    <mergeCell ref="N14:O14"/>
  </mergeCells>
  <conditionalFormatting sqref="Q18:R21 P14:R16">
    <cfRule type="expression" dxfId="37" priority="33" stopIfTrue="1">
      <formula>AND(P14&lt;&gt;"",OR(P14&lt;=0,P14="-"))</formula>
    </cfRule>
  </conditionalFormatting>
  <conditionalFormatting sqref="P56:R64399 P49:R52">
    <cfRule type="expression" dxfId="36" priority="34" stopIfTrue="1">
      <formula>AND(P49&lt;&gt;"",OR(P49=0,P49="-"))</formula>
    </cfRule>
  </conditionalFormatting>
  <conditionalFormatting sqref="R38">
    <cfRule type="expression" dxfId="35" priority="29" stopIfTrue="1">
      <formula>AND(R38&lt;&gt;"",OR(R38&lt;=0,R38="-"))</formula>
    </cfRule>
  </conditionalFormatting>
  <conditionalFormatting sqref="P37:R37 P39:R39">
    <cfRule type="expression" dxfId="34" priority="32" stopIfTrue="1">
      <formula>AND(P37&lt;&gt;"",OR(P37&lt;=0,P37="-"))</formula>
    </cfRule>
  </conditionalFormatting>
  <conditionalFormatting sqref="P38">
    <cfRule type="expression" dxfId="33" priority="31" stopIfTrue="1">
      <formula>AND(P38&lt;&gt;"",OR(P38&lt;=0,P38="-"))</formula>
    </cfRule>
  </conditionalFormatting>
  <conditionalFormatting sqref="Q38">
    <cfRule type="expression" dxfId="32" priority="30" stopIfTrue="1">
      <formula>AND(Q38&lt;&gt;"",OR(Q38&lt;=0,Q38="-"))</formula>
    </cfRule>
  </conditionalFormatting>
  <conditionalFormatting sqref="R43">
    <cfRule type="expression" dxfId="31" priority="25" stopIfTrue="1">
      <formula>AND(R43&lt;&gt;"",OR(R43&lt;=0,R43="-"))</formula>
    </cfRule>
  </conditionalFormatting>
  <conditionalFormatting sqref="P42:R42 P44:R44">
    <cfRule type="expression" dxfId="30" priority="28" stopIfTrue="1">
      <formula>AND(P42&lt;&gt;"",OR(P42&lt;=0,P42="-"))</formula>
    </cfRule>
  </conditionalFormatting>
  <conditionalFormatting sqref="P43">
    <cfRule type="expression" dxfId="29" priority="27" stopIfTrue="1">
      <formula>AND(P43&lt;&gt;"",OR(P43&lt;=0,P43="-"))</formula>
    </cfRule>
  </conditionalFormatting>
  <conditionalFormatting sqref="Q43">
    <cfRule type="expression" dxfId="28" priority="26" stopIfTrue="1">
      <formula>AND(Q43&lt;&gt;"",OR(Q43&lt;=0,Q43="-"))</formula>
    </cfRule>
  </conditionalFormatting>
  <conditionalFormatting sqref="P18:P21">
    <cfRule type="expression" dxfId="27" priority="24" stopIfTrue="1">
      <formula>AND(P18&lt;&gt;"",OR(P18&lt;=0,P18="-"))</formula>
    </cfRule>
  </conditionalFormatting>
  <conditionalFormatting sqref="P26">
    <cfRule type="expression" dxfId="26" priority="22" stopIfTrue="1">
      <formula>AND(P26&lt;&gt;"",OR(P26&lt;=0,P26="-"))</formula>
    </cfRule>
  </conditionalFormatting>
  <conditionalFormatting sqref="R26">
    <cfRule type="expression" dxfId="25" priority="21" stopIfTrue="1">
      <formula>AND(R26&lt;&gt;"",OR(R26&lt;=0,R26="-"))</formula>
    </cfRule>
  </conditionalFormatting>
  <conditionalFormatting sqref="P34">
    <cfRule type="expression" dxfId="24" priority="20" stopIfTrue="1">
      <formula>AND(P34&lt;&gt;"",OR(P34&lt;=0,P34="-"))</formula>
    </cfRule>
  </conditionalFormatting>
  <conditionalFormatting sqref="R34">
    <cfRule type="expression" dxfId="23" priority="19" stopIfTrue="1">
      <formula>AND(R34&lt;&gt;"",OR(R34&lt;=0,R34="-"))</formula>
    </cfRule>
  </conditionalFormatting>
  <conditionalFormatting sqref="S25">
    <cfRule type="expression" dxfId="22" priority="18" stopIfTrue="1">
      <formula>AND(S25&lt;&gt;"",OR(S25&lt;=0,S25="-"))</formula>
    </cfRule>
  </conditionalFormatting>
  <conditionalFormatting sqref="T25">
    <cfRule type="expression" dxfId="21" priority="17" stopIfTrue="1">
      <formula>AND(T25&lt;&gt;"",OR(T25&lt;=0,T25="-"))</formula>
    </cfRule>
  </conditionalFormatting>
  <conditionalFormatting sqref="U25">
    <cfRule type="expression" dxfId="20" priority="16" stopIfTrue="1">
      <formula>AND(U25&lt;&gt;"",OR(U25&lt;=0,U25="-"))</formula>
    </cfRule>
  </conditionalFormatting>
  <conditionalFormatting sqref="V25:W25">
    <cfRule type="expression" dxfId="19" priority="15" stopIfTrue="1">
      <formula>AND(V25&lt;&gt;"",OR(V25&lt;=0,V25="-"))</formula>
    </cfRule>
  </conditionalFormatting>
  <conditionalFormatting sqref="S33">
    <cfRule type="expression" dxfId="18" priority="14" stopIfTrue="1">
      <formula>AND(S33&lt;&gt;"",OR(S33&lt;=0,S33="-"))</formula>
    </cfRule>
  </conditionalFormatting>
  <conditionalFormatting sqref="T33">
    <cfRule type="expression" dxfId="17" priority="13" stopIfTrue="1">
      <formula>AND(T33&lt;&gt;"",OR(T33&lt;=0,T33="-"))</formula>
    </cfRule>
  </conditionalFormatting>
  <conditionalFormatting sqref="U33">
    <cfRule type="expression" dxfId="16" priority="12" stopIfTrue="1">
      <formula>AND(U33&lt;&gt;"",OR(U33&lt;=0,U33="-"))</formula>
    </cfRule>
  </conditionalFormatting>
  <conditionalFormatting sqref="V33:W33">
    <cfRule type="expression" dxfId="15" priority="11" stopIfTrue="1">
      <formula>AND(V33&lt;&gt;"",OR(V33&lt;=0,V33="-"))</formula>
    </cfRule>
  </conditionalFormatting>
  <conditionalFormatting sqref="P25:R25 P33:R33 P27:R28 P35:R35">
    <cfRule type="expression" dxfId="14" priority="23" stopIfTrue="1">
      <formula>AND(P25&lt;&gt;"",OR(P25&lt;=0,P25="-"))</formula>
    </cfRule>
  </conditionalFormatting>
  <conditionalFormatting sqref="R47">
    <cfRule type="expression" dxfId="13" priority="7" stopIfTrue="1">
      <formula>AND(R47&lt;&gt;"",OR(R47&lt;=0,R47="-"))</formula>
    </cfRule>
  </conditionalFormatting>
  <conditionalFormatting sqref="P46:R46 P48:R48">
    <cfRule type="expression" dxfId="12" priority="10" stopIfTrue="1">
      <formula>AND(P46&lt;&gt;"",OR(P46&lt;=0,P46="-"))</formula>
    </cfRule>
  </conditionalFormatting>
  <conditionalFormatting sqref="P47">
    <cfRule type="expression" dxfId="11" priority="9" stopIfTrue="1">
      <formula>AND(P47&lt;&gt;"",OR(P47&lt;=0,P47="-"))</formula>
    </cfRule>
  </conditionalFormatting>
  <conditionalFormatting sqref="Q47">
    <cfRule type="expression" dxfId="10" priority="8" stopIfTrue="1">
      <formula>AND(Q47&lt;&gt;"",OR(Q47&lt;=0,Q47="-"))</formula>
    </cfRule>
  </conditionalFormatting>
  <conditionalFormatting sqref="Q34">
    <cfRule type="expression" dxfId="9" priority="6" stopIfTrue="1">
      <formula>AND(Q34&lt;&gt;"",OR(Q34&lt;=0,Q34="-"))</formula>
    </cfRule>
  </conditionalFormatting>
  <conditionalFormatting sqref="Q26">
    <cfRule type="expression" dxfId="8" priority="5" stopIfTrue="1">
      <formula>AND(Q26&lt;&gt;"",OR(Q26&lt;=0,Q26="-"))</formula>
    </cfRule>
  </conditionalFormatting>
  <conditionalFormatting sqref="P29:R29 P31:R31">
    <cfRule type="expression" dxfId="7" priority="4" stopIfTrue="1">
      <formula>AND(P29&lt;&gt;"",OR(P29&lt;=0,P29="-"))</formula>
    </cfRule>
  </conditionalFormatting>
  <conditionalFormatting sqref="P30">
    <cfRule type="expression" dxfId="6" priority="3" stopIfTrue="1">
      <formula>AND(P30&lt;&gt;"",OR(P30&lt;=0,P30="-"))</formula>
    </cfRule>
  </conditionalFormatting>
  <conditionalFormatting sqref="R30">
    <cfRule type="expression" dxfId="5" priority="1" stopIfTrue="1">
      <formula>AND(R30&lt;&gt;"",OR(R30&lt;=0,R30="-"))</formula>
    </cfRule>
  </conditionalFormatting>
  <conditionalFormatting sqref="Q30">
    <cfRule type="expression" dxfId="4" priority="2" stopIfTrue="1">
      <formula>AND(Q30&lt;&gt;"",OR(Q30&lt;=0,Q30="-"))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65" zoomScaleNormal="65" workbookViewId="0">
      <pane ySplit="1" topLeftCell="A2" activePane="bottomLeft" state="frozen"/>
      <selection pane="bottomLeft" activeCell="A6" sqref="A6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496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2</v>
      </c>
    </row>
    <row r="6" spans="1:30" s="5" customFormat="1" ht="15.75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/>
      <c r="W6" s="25"/>
      <c r="X6" s="25" t="s">
        <v>389</v>
      </c>
    </row>
    <row r="7" spans="1:30" s="5" customFormat="1" ht="26.25" thickBot="1" x14ac:dyDescent="0.3">
      <c r="A7" s="523" t="s">
        <v>23</v>
      </c>
      <c r="B7" s="523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3"/>
      <c r="X7" s="523"/>
    </row>
    <row r="8" spans="1:30" s="5" customFormat="1" ht="21" thickBot="1" x14ac:dyDescent="0.3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75" t="s">
        <v>17</v>
      </c>
      <c r="T8" s="576"/>
      <c r="U8" s="577"/>
      <c r="V8" s="578" t="s">
        <v>19</v>
      </c>
      <c r="W8" s="579"/>
      <c r="X8" s="24"/>
      <c r="Y8" s="4"/>
      <c r="Z8" s="4"/>
      <c r="AA8" s="4"/>
      <c r="AB8" s="4"/>
      <c r="AC8" s="4"/>
      <c r="AD8" s="4"/>
    </row>
    <row r="9" spans="1:30" s="303" customFormat="1" ht="90" thickBot="1" x14ac:dyDescent="0.3">
      <c r="A9" s="292" t="s">
        <v>274</v>
      </c>
      <c r="B9" s="293" t="s">
        <v>275</v>
      </c>
      <c r="C9" s="293" t="s">
        <v>276</v>
      </c>
      <c r="D9" s="294" t="s">
        <v>3</v>
      </c>
      <c r="E9" s="338" t="s">
        <v>277</v>
      </c>
      <c r="F9" s="296" t="s">
        <v>278</v>
      </c>
      <c r="G9" s="297" t="s">
        <v>382</v>
      </c>
      <c r="H9" s="298" t="s">
        <v>279</v>
      </c>
      <c r="I9" s="299" t="s">
        <v>22</v>
      </c>
      <c r="J9" s="297" t="s">
        <v>20</v>
      </c>
      <c r="K9" s="297" t="s">
        <v>280</v>
      </c>
      <c r="L9" s="297" t="s">
        <v>281</v>
      </c>
      <c r="M9" s="297" t="s">
        <v>282</v>
      </c>
      <c r="N9" s="529" t="s">
        <v>6</v>
      </c>
      <c r="O9" s="530"/>
      <c r="P9" s="297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97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297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300" t="s">
        <v>18</v>
      </c>
      <c r="T9" s="300" t="s">
        <v>283</v>
      </c>
      <c r="U9" s="300" t="s">
        <v>284</v>
      </c>
      <c r="V9" s="301" t="s">
        <v>15</v>
      </c>
      <c r="W9" s="301" t="s">
        <v>16</v>
      </c>
      <c r="X9" s="297" t="s">
        <v>7</v>
      </c>
      <c r="Y9" s="302"/>
      <c r="Z9" s="302"/>
      <c r="AA9" s="302"/>
      <c r="AB9" s="302"/>
      <c r="AC9" s="302"/>
      <c r="AD9" s="302"/>
    </row>
    <row r="10" spans="1:30" s="5" customFormat="1" x14ac:dyDescent="0.25">
      <c r="A10" s="304"/>
      <c r="B10" s="305"/>
      <c r="C10" s="305"/>
      <c r="D10" s="305"/>
      <c r="E10" s="305"/>
      <c r="F10" s="306" t="s">
        <v>8</v>
      </c>
      <c r="G10" s="306" t="s">
        <v>8</v>
      </c>
      <c r="H10" s="306" t="s">
        <v>21</v>
      </c>
      <c r="I10" s="306" t="s">
        <v>21</v>
      </c>
      <c r="J10" s="306" t="s">
        <v>8</v>
      </c>
      <c r="K10" s="306" t="s">
        <v>21</v>
      </c>
      <c r="L10" s="306" t="s">
        <v>21</v>
      </c>
      <c r="M10" s="306" t="s">
        <v>21</v>
      </c>
      <c r="N10" s="306" t="s">
        <v>8</v>
      </c>
      <c r="O10" s="306" t="s">
        <v>9</v>
      </c>
      <c r="P10" s="307" t="s">
        <v>8</v>
      </c>
      <c r="Q10" s="22"/>
      <c r="R10" s="22"/>
      <c r="S10" s="308"/>
      <c r="T10" s="308"/>
      <c r="U10" s="308"/>
      <c r="V10" s="308"/>
      <c r="W10" s="308"/>
      <c r="Y10" s="302"/>
      <c r="Z10" s="302"/>
      <c r="AA10" s="302"/>
      <c r="AB10" s="302"/>
      <c r="AC10" s="302"/>
      <c r="AD10" s="4"/>
    </row>
    <row r="11" spans="1:30" hidden="1" x14ac:dyDescent="0.25">
      <c r="A11" s="377" t="s">
        <v>10</v>
      </c>
      <c r="B11" s="20"/>
      <c r="C11" s="20"/>
      <c r="D11" s="20"/>
      <c r="E11" s="20"/>
      <c r="F11" s="378">
        <v>3.15</v>
      </c>
      <c r="G11" s="21">
        <v>1.9</v>
      </c>
      <c r="H11" s="1"/>
      <c r="I11" s="1"/>
      <c r="J11" s="1"/>
      <c r="K11" s="1"/>
      <c r="L11" s="1"/>
      <c r="M11" s="309"/>
      <c r="N11" s="1"/>
      <c r="O11" s="310"/>
      <c r="P11" s="2"/>
      <c r="Q11" s="27"/>
      <c r="R11" s="27"/>
      <c r="S11" s="379"/>
      <c r="T11" s="379"/>
      <c r="U11" s="379"/>
      <c r="V11" s="379"/>
      <c r="W11" s="379"/>
      <c r="X11" s="376"/>
      <c r="Y11" s="302"/>
      <c r="Z11" s="302"/>
      <c r="AA11" s="302"/>
      <c r="AB11" s="302"/>
      <c r="AC11" s="302"/>
    </row>
    <row r="12" spans="1:30" ht="18" x14ac:dyDescent="0.25">
      <c r="A12" s="531" t="s">
        <v>310</v>
      </c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311"/>
      <c r="T12" s="311"/>
      <c r="U12" s="311"/>
      <c r="V12" s="311"/>
      <c r="W12" s="311"/>
      <c r="X12" s="311"/>
      <c r="Y12" s="302"/>
      <c r="Z12" s="302"/>
      <c r="AA12" s="302"/>
      <c r="AB12" s="302"/>
      <c r="AC12" s="302"/>
    </row>
    <row r="13" spans="1:30" outlineLevel="1" x14ac:dyDescent="0.25">
      <c r="A13" s="321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0"/>
      <c r="T13" s="320"/>
      <c r="U13" s="320"/>
      <c r="V13" s="320"/>
      <c r="W13" s="320"/>
      <c r="X13" s="323"/>
      <c r="Y13" s="302"/>
      <c r="Z13" s="302"/>
      <c r="AA13" s="302"/>
      <c r="AB13" s="302"/>
      <c r="AC13" s="302"/>
    </row>
    <row r="14" spans="1:30" ht="15.75" outlineLevel="1" x14ac:dyDescent="0.25">
      <c r="A14" s="312" t="s">
        <v>373</v>
      </c>
      <c r="B14" s="324"/>
      <c r="C14" s="314"/>
      <c r="D14" s="314" t="s">
        <v>57</v>
      </c>
      <c r="E14" s="314"/>
      <c r="F14" s="325">
        <f>F15+F16+F17</f>
        <v>100.5</v>
      </c>
      <c r="G14" s="350">
        <f>SUM(G15:G17)</f>
        <v>20.097755999999997</v>
      </c>
      <c r="H14" s="327">
        <v>14.66</v>
      </c>
      <c r="I14" s="327">
        <f>H14</f>
        <v>14.66</v>
      </c>
      <c r="J14" s="1">
        <f>G14+(I14)</f>
        <v>34.757756000000001</v>
      </c>
      <c r="K14" s="1"/>
      <c r="L14" s="1"/>
      <c r="M14" s="309"/>
      <c r="N14" s="1"/>
      <c r="O14" s="310"/>
      <c r="P14" s="309"/>
      <c r="Q14" s="499"/>
      <c r="R14" s="499"/>
      <c r="S14" s="512" t="s">
        <v>311</v>
      </c>
      <c r="T14" s="512" t="s">
        <v>311</v>
      </c>
      <c r="U14" s="512" t="s">
        <v>374</v>
      </c>
      <c r="V14" s="512" t="s">
        <v>375</v>
      </c>
      <c r="W14" s="512" t="s">
        <v>376</v>
      </c>
      <c r="X14" s="512" t="s">
        <v>312</v>
      </c>
      <c r="Y14" s="302"/>
      <c r="Z14" s="302"/>
      <c r="AA14" s="302"/>
      <c r="AB14" s="302"/>
      <c r="AC14" s="302"/>
    </row>
    <row r="15" spans="1:30" outlineLevel="1" x14ac:dyDescent="0.25">
      <c r="A15" s="329" t="s">
        <v>13</v>
      </c>
      <c r="B15" s="330"/>
      <c r="C15" s="330"/>
      <c r="D15" s="330"/>
      <c r="E15" s="330"/>
      <c r="F15" s="331">
        <v>40.5</v>
      </c>
      <c r="G15" s="332">
        <v>1.209789</v>
      </c>
      <c r="H15" s="327"/>
      <c r="I15" s="327"/>
      <c r="J15" s="21"/>
      <c r="K15" s="21"/>
      <c r="L15" s="21"/>
      <c r="M15" s="309"/>
      <c r="N15" s="1">
        <f>J14</f>
        <v>34.757756000000001</v>
      </c>
      <c r="O15" s="310">
        <f>N15/(F16+F17)*100</f>
        <v>57.929593333333329</v>
      </c>
      <c r="P15" s="333">
        <f>IF(G14&gt;((F16+F17)*1.05),0,((F16+F17)*1.05)-G14)</f>
        <v>42.902244000000003</v>
      </c>
      <c r="Q15" s="333">
        <f>IF(N15&gt;((F16+F17)*1.05),0,((F16+F17)*1.05)-N15)</f>
        <v>28.242243999999999</v>
      </c>
      <c r="R15" s="333">
        <f>IF(N15&gt;((F16+F17)*1.05),0,((F16+F17)*1.05)-N15)</f>
        <v>28.242243999999999</v>
      </c>
      <c r="S15" s="513"/>
      <c r="T15" s="513"/>
      <c r="U15" s="513"/>
      <c r="V15" s="513"/>
      <c r="W15" s="513"/>
      <c r="X15" s="513"/>
      <c r="Y15" s="302"/>
      <c r="Z15" s="302"/>
      <c r="AA15" s="302"/>
      <c r="AB15" s="302"/>
      <c r="AC15" s="302"/>
    </row>
    <row r="16" spans="1:30" outlineLevel="1" x14ac:dyDescent="0.25">
      <c r="A16" s="329" t="s">
        <v>10</v>
      </c>
      <c r="B16" s="330"/>
      <c r="C16" s="330"/>
      <c r="D16" s="330"/>
      <c r="E16" s="330"/>
      <c r="F16" s="331">
        <v>40</v>
      </c>
      <c r="G16" s="332">
        <v>6.8990669999999996</v>
      </c>
      <c r="H16" s="327"/>
      <c r="I16" s="327"/>
      <c r="J16" s="1"/>
      <c r="K16" s="1"/>
      <c r="L16" s="1"/>
      <c r="M16" s="21" t="s">
        <v>295</v>
      </c>
      <c r="N16" s="1"/>
      <c r="O16" s="310"/>
      <c r="P16" s="335"/>
      <c r="Q16" s="336"/>
      <c r="R16" s="336"/>
      <c r="S16" s="513"/>
      <c r="T16" s="513"/>
      <c r="U16" s="513"/>
      <c r="V16" s="513"/>
      <c r="W16" s="513"/>
      <c r="X16" s="513"/>
      <c r="Y16" s="302"/>
      <c r="Z16" s="302"/>
      <c r="AA16" s="302"/>
      <c r="AB16" s="302"/>
      <c r="AC16" s="302"/>
    </row>
    <row r="17" spans="1:29" outlineLevel="1" x14ac:dyDescent="0.25">
      <c r="A17" s="329" t="s">
        <v>377</v>
      </c>
      <c r="B17" s="330"/>
      <c r="C17" s="330"/>
      <c r="D17" s="330"/>
      <c r="E17" s="330"/>
      <c r="F17" s="331">
        <v>20</v>
      </c>
      <c r="G17" s="332">
        <v>11.988899999999999</v>
      </c>
      <c r="H17" s="327"/>
      <c r="I17" s="327"/>
      <c r="J17" s="1"/>
      <c r="K17" s="1"/>
      <c r="L17" s="1"/>
      <c r="M17" s="21" t="s">
        <v>295</v>
      </c>
      <c r="N17" s="1"/>
      <c r="O17" s="310"/>
      <c r="P17" s="335"/>
      <c r="Q17" s="336"/>
      <c r="R17" s="336"/>
      <c r="S17" s="514"/>
      <c r="T17" s="514"/>
      <c r="U17" s="514"/>
      <c r="V17" s="514"/>
      <c r="W17" s="514"/>
      <c r="X17" s="514"/>
      <c r="Y17" s="302"/>
      <c r="Z17" s="302"/>
      <c r="AA17" s="302"/>
      <c r="AB17" s="302"/>
      <c r="AC17" s="302"/>
    </row>
    <row r="18" spans="1:29" outlineLevel="1" x14ac:dyDescent="0.25">
      <c r="A18" s="495" t="s">
        <v>359</v>
      </c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337"/>
      <c r="T18" s="337"/>
      <c r="U18" s="337"/>
      <c r="V18" s="337"/>
      <c r="W18" s="337"/>
      <c r="X18" s="498"/>
      <c r="Y18" s="302"/>
      <c r="Z18" s="302"/>
      <c r="AA18" s="302"/>
      <c r="AB18" s="302"/>
      <c r="AC18" s="302"/>
    </row>
    <row r="19" spans="1:29" ht="15.75" outlineLevel="1" x14ac:dyDescent="0.25">
      <c r="A19" s="312" t="s">
        <v>360</v>
      </c>
      <c r="B19" s="324"/>
      <c r="C19" s="314"/>
      <c r="D19" s="314"/>
      <c r="E19" s="314"/>
      <c r="F19" s="325">
        <f>F20+F21</f>
        <v>31</v>
      </c>
      <c r="G19" s="350">
        <f>SUM(G20:G21)</f>
        <v>7</v>
      </c>
      <c r="H19" s="327">
        <v>0.5</v>
      </c>
      <c r="I19" s="327">
        <f>H19</f>
        <v>0.5</v>
      </c>
      <c r="J19" s="1">
        <f>G19+(I19)</f>
        <v>7.5</v>
      </c>
      <c r="K19" s="1"/>
      <c r="L19" s="1"/>
      <c r="M19" s="309"/>
      <c r="N19" s="1"/>
      <c r="O19" s="310"/>
      <c r="P19" s="309"/>
      <c r="Q19" s="499"/>
      <c r="R19" s="499"/>
      <c r="S19" s="512" t="s">
        <v>361</v>
      </c>
      <c r="T19" s="512" t="s">
        <v>362</v>
      </c>
      <c r="U19" s="512"/>
      <c r="V19" s="512" t="s">
        <v>363</v>
      </c>
      <c r="W19" s="512" t="s">
        <v>364</v>
      </c>
      <c r="X19" s="595" t="s">
        <v>365</v>
      </c>
      <c r="Y19" s="302"/>
      <c r="Z19" s="302"/>
      <c r="AA19" s="302"/>
      <c r="AB19" s="302"/>
      <c r="AC19" s="302"/>
    </row>
    <row r="20" spans="1:29" outlineLevel="1" x14ac:dyDescent="0.25">
      <c r="A20" s="329" t="s">
        <v>13</v>
      </c>
      <c r="B20" s="330"/>
      <c r="C20" s="330"/>
      <c r="D20" s="330" t="s">
        <v>57</v>
      </c>
      <c r="E20" s="330"/>
      <c r="F20" s="331">
        <v>16</v>
      </c>
      <c r="G20" s="332">
        <v>1.3</v>
      </c>
      <c r="H20" s="327"/>
      <c r="I20" s="327"/>
      <c r="J20" s="21"/>
      <c r="K20" s="21"/>
      <c r="L20" s="21"/>
      <c r="M20" s="309"/>
      <c r="N20" s="1">
        <f>J19</f>
        <v>7.5</v>
      </c>
      <c r="O20" s="310">
        <f>N20/F20*100</f>
        <v>46.875</v>
      </c>
      <c r="P20" s="333">
        <f>IF(G19&gt;(F20*1.05),0,(F20*1.05)-G19)</f>
        <v>9.8000000000000007</v>
      </c>
      <c r="Q20" s="333">
        <f>IF(N20&gt;(F20*1.05),0,(F20*1.05)-N20)</f>
        <v>9.3000000000000007</v>
      </c>
      <c r="R20" s="333">
        <f>IF(N20&gt;(F20*1.05),0,(F20*1.05)-N20)</f>
        <v>9.3000000000000007</v>
      </c>
      <c r="S20" s="513"/>
      <c r="T20" s="513"/>
      <c r="U20" s="513"/>
      <c r="V20" s="513"/>
      <c r="W20" s="513"/>
      <c r="X20" s="596"/>
      <c r="Y20" s="302"/>
      <c r="Z20" s="302"/>
      <c r="AA20" s="302"/>
      <c r="AB20" s="302"/>
      <c r="AC20" s="302"/>
    </row>
    <row r="21" spans="1:29" outlineLevel="1" x14ac:dyDescent="0.25">
      <c r="A21" s="329" t="s">
        <v>10</v>
      </c>
      <c r="B21" s="330"/>
      <c r="C21" s="330"/>
      <c r="D21" s="330"/>
      <c r="E21" s="330"/>
      <c r="F21" s="331">
        <v>15</v>
      </c>
      <c r="G21" s="332">
        <v>5.7</v>
      </c>
      <c r="H21" s="327"/>
      <c r="I21" s="327"/>
      <c r="J21" s="1"/>
      <c r="K21" s="1"/>
      <c r="L21" s="1"/>
      <c r="M21" s="21" t="s">
        <v>295</v>
      </c>
      <c r="N21" s="1"/>
      <c r="O21" s="310"/>
      <c r="P21" s="335"/>
      <c r="Q21" s="336"/>
      <c r="R21" s="336"/>
      <c r="S21" s="514"/>
      <c r="T21" s="514"/>
      <c r="U21" s="514"/>
      <c r="V21" s="514"/>
      <c r="W21" s="514"/>
      <c r="X21" s="597"/>
      <c r="Y21" s="302"/>
      <c r="Z21" s="302"/>
      <c r="AA21" s="302"/>
      <c r="AB21" s="302"/>
      <c r="AC21" s="302"/>
    </row>
    <row r="22" spans="1:29" outlineLevel="1" x14ac:dyDescent="0.25">
      <c r="A22" s="321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0"/>
      <c r="T22" s="320"/>
      <c r="U22" s="320"/>
      <c r="V22" s="320"/>
      <c r="W22" s="320"/>
      <c r="X22" s="323"/>
      <c r="Y22" s="302"/>
      <c r="Z22" s="302"/>
      <c r="AA22" s="302"/>
      <c r="AB22" s="302"/>
      <c r="AC22" s="302"/>
    </row>
    <row r="23" spans="1:29" ht="15.75" outlineLevel="1" x14ac:dyDescent="0.25">
      <c r="A23" s="312" t="s">
        <v>366</v>
      </c>
      <c r="B23" s="324"/>
      <c r="C23" s="314"/>
      <c r="D23" s="314" t="s">
        <v>57</v>
      </c>
      <c r="E23" s="314"/>
      <c r="F23" s="325">
        <f>F24</f>
        <v>3</v>
      </c>
      <c r="G23" s="350">
        <f>SUM(G24:G24)</f>
        <v>0.6</v>
      </c>
      <c r="H23" s="327">
        <v>0.6</v>
      </c>
      <c r="I23" s="327">
        <f>H23</f>
        <v>0.6</v>
      </c>
      <c r="J23" s="1">
        <f>G23+(I23)</f>
        <v>1.2</v>
      </c>
      <c r="K23" s="1"/>
      <c r="L23" s="1"/>
      <c r="M23" s="309"/>
      <c r="N23" s="1"/>
      <c r="O23" s="310"/>
      <c r="P23" s="309"/>
      <c r="Q23" s="499"/>
      <c r="R23" s="499"/>
      <c r="S23" s="512" t="s">
        <v>361</v>
      </c>
      <c r="T23" s="512" t="s">
        <v>367</v>
      </c>
      <c r="U23" s="512"/>
      <c r="V23" s="512" t="s">
        <v>368</v>
      </c>
      <c r="W23" s="512" t="s">
        <v>369</v>
      </c>
      <c r="X23" s="595" t="s">
        <v>365</v>
      </c>
      <c r="Y23" s="302"/>
      <c r="Z23" s="302"/>
      <c r="AA23" s="302"/>
      <c r="AB23" s="302"/>
      <c r="AC23" s="302"/>
    </row>
    <row r="24" spans="1:29" outlineLevel="1" x14ac:dyDescent="0.25">
      <c r="A24" s="329" t="s">
        <v>13</v>
      </c>
      <c r="B24" s="330"/>
      <c r="C24" s="330"/>
      <c r="D24" s="330"/>
      <c r="E24" s="330"/>
      <c r="F24" s="331">
        <v>3</v>
      </c>
      <c r="G24" s="332">
        <v>0.6</v>
      </c>
      <c r="H24" s="327"/>
      <c r="I24" s="327"/>
      <c r="J24" s="21"/>
      <c r="K24" s="21"/>
      <c r="L24" s="21"/>
      <c r="M24" s="309"/>
      <c r="N24" s="1">
        <f>J23</f>
        <v>1.2</v>
      </c>
      <c r="O24" s="310">
        <f>N24/F24*100</f>
        <v>40</v>
      </c>
      <c r="P24" s="333">
        <f>IF(G23&gt;(F24*1.05),0,(F24*1.05)-G23)</f>
        <v>2.5500000000000003</v>
      </c>
      <c r="Q24" s="333">
        <f>IF(N24&gt;(F24*1.05),0,(F24*1.05)-N24)</f>
        <v>1.9500000000000004</v>
      </c>
      <c r="R24" s="333">
        <f>IF(N24&gt;(F24*1.05),0,(F24*1.05)-N24)</f>
        <v>1.9500000000000004</v>
      </c>
      <c r="S24" s="513"/>
      <c r="T24" s="513"/>
      <c r="U24" s="513"/>
      <c r="V24" s="513"/>
      <c r="W24" s="513"/>
      <c r="X24" s="596"/>
      <c r="Y24" s="302"/>
      <c r="Z24" s="302"/>
      <c r="AA24" s="302"/>
      <c r="AB24" s="302"/>
      <c r="AC24" s="302"/>
    </row>
    <row r="25" spans="1:29" x14ac:dyDescent="0.25">
      <c r="A25" s="495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337"/>
      <c r="T25" s="337"/>
      <c r="U25" s="337"/>
      <c r="V25" s="337"/>
      <c r="W25" s="337"/>
      <c r="X25" s="498"/>
      <c r="Y25" s="302"/>
      <c r="Z25" s="302"/>
      <c r="AA25" s="302"/>
      <c r="AB25" s="302"/>
      <c r="AC25" s="302"/>
    </row>
    <row r="26" spans="1:29" ht="15.75" customHeight="1" x14ac:dyDescent="0.25">
      <c r="A26" s="312" t="s">
        <v>327</v>
      </c>
      <c r="B26" s="324"/>
      <c r="C26" s="314" t="s">
        <v>51</v>
      </c>
      <c r="D26" s="314"/>
      <c r="E26" s="314"/>
      <c r="F26" s="325">
        <f>SUM(F27:F28)</f>
        <v>500</v>
      </c>
      <c r="G26" s="350">
        <f>SUM(G27:G28)</f>
        <v>118.30605</v>
      </c>
      <c r="H26" s="327"/>
      <c r="I26" s="327">
        <f>H26+I30+32.84</f>
        <v>42.74</v>
      </c>
      <c r="J26" s="1">
        <f>G26+(I26)</f>
        <v>161.04605000000001</v>
      </c>
      <c r="K26" s="1"/>
      <c r="L26" s="1"/>
      <c r="M26" s="309"/>
      <c r="N26" s="1"/>
      <c r="O26" s="310"/>
      <c r="P26" s="309"/>
      <c r="Q26" s="447"/>
      <c r="R26" s="447"/>
      <c r="S26" s="512" t="s">
        <v>311</v>
      </c>
      <c r="T26" s="512" t="s">
        <v>311</v>
      </c>
      <c r="U26" s="512" t="s">
        <v>328</v>
      </c>
      <c r="V26" s="512" t="s">
        <v>329</v>
      </c>
      <c r="W26" s="512" t="s">
        <v>330</v>
      </c>
      <c r="X26" s="515" t="s">
        <v>312</v>
      </c>
      <c r="Y26" s="302"/>
      <c r="Z26" s="302"/>
      <c r="AA26" s="302"/>
      <c r="AB26" s="302"/>
      <c r="AC26" s="302"/>
    </row>
    <row r="27" spans="1:29" x14ac:dyDescent="0.25">
      <c r="A27" s="377" t="s">
        <v>370</v>
      </c>
      <c r="B27" s="339"/>
      <c r="C27" s="339"/>
      <c r="D27" s="339"/>
      <c r="E27" s="339"/>
      <c r="F27" s="331">
        <v>250</v>
      </c>
      <c r="G27" s="332">
        <v>58.543199999999999</v>
      </c>
      <c r="H27" s="327"/>
      <c r="I27" s="327" t="s">
        <v>371</v>
      </c>
      <c r="J27" s="21"/>
      <c r="K27" s="21"/>
      <c r="L27" s="21"/>
      <c r="M27" s="309"/>
      <c r="N27" s="1">
        <f>J26</f>
        <v>161.04605000000001</v>
      </c>
      <c r="O27" s="310">
        <f>N27/F27*100</f>
        <v>64.418419999999998</v>
      </c>
      <c r="P27" s="333">
        <f>IF(G26&gt;F27*1.05,0,(F27*1.05)-G26)</f>
        <v>144.19395</v>
      </c>
      <c r="Q27" s="2">
        <f>IF(N27&gt;(F27*1.05),0,(F27*1.05)-N27)</f>
        <v>101.45394999999999</v>
      </c>
      <c r="R27" s="2">
        <f>IF(N27&gt;(F27*1.05),0,(F27*1.05)-N27)</f>
        <v>101.45394999999999</v>
      </c>
      <c r="S27" s="513"/>
      <c r="T27" s="513"/>
      <c r="U27" s="513"/>
      <c r="V27" s="513"/>
      <c r="W27" s="513"/>
      <c r="X27" s="515"/>
      <c r="Y27" s="302"/>
      <c r="Z27" s="302"/>
      <c r="AA27" s="302"/>
      <c r="AB27" s="302"/>
      <c r="AC27" s="302"/>
    </row>
    <row r="28" spans="1:29" x14ac:dyDescent="0.25">
      <c r="A28" s="377" t="s">
        <v>372</v>
      </c>
      <c r="B28" s="448"/>
      <c r="C28" s="448"/>
      <c r="D28" s="448"/>
      <c r="E28" s="448"/>
      <c r="F28" s="449">
        <v>250</v>
      </c>
      <c r="G28" s="332">
        <v>59.76285</v>
      </c>
      <c r="H28" s="327"/>
      <c r="I28" s="327"/>
      <c r="J28" s="1"/>
      <c r="K28" s="1"/>
      <c r="L28" s="1"/>
      <c r="M28" s="21" t="s">
        <v>295</v>
      </c>
      <c r="N28" s="1"/>
      <c r="O28" s="310"/>
      <c r="P28" s="335"/>
      <c r="Q28" s="450"/>
      <c r="R28" s="450"/>
      <c r="S28" s="514"/>
      <c r="T28" s="514"/>
      <c r="U28" s="514"/>
      <c r="V28" s="514"/>
      <c r="W28" s="514"/>
      <c r="X28" s="515"/>
      <c r="Y28" s="302"/>
      <c r="Z28" s="302"/>
      <c r="AA28" s="302"/>
      <c r="AB28" s="302"/>
      <c r="AC28" s="302"/>
    </row>
    <row r="29" spans="1:29" x14ac:dyDescent="0.25">
      <c r="A29" s="321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0"/>
      <c r="T29" s="320"/>
      <c r="U29" s="320"/>
      <c r="V29" s="320"/>
      <c r="W29" s="320"/>
      <c r="X29" s="451"/>
      <c r="Y29" s="302"/>
      <c r="Z29" s="302"/>
      <c r="AA29" s="302"/>
      <c r="AB29" s="302"/>
      <c r="AC29" s="302"/>
    </row>
    <row r="30" spans="1:29" ht="15.75" x14ac:dyDescent="0.25">
      <c r="A30" s="312" t="s">
        <v>331</v>
      </c>
      <c r="B30" s="324"/>
      <c r="C30" s="314" t="s">
        <v>51</v>
      </c>
      <c r="D30" s="314"/>
      <c r="E30" s="314"/>
      <c r="F30" s="325">
        <f>F31+F32</f>
        <v>200</v>
      </c>
      <c r="G30" s="350">
        <f>SUM(G31:G32)</f>
        <v>9.6000000000000014</v>
      </c>
      <c r="H30" s="327">
        <v>9.9</v>
      </c>
      <c r="I30" s="327">
        <f>H30</f>
        <v>9.9</v>
      </c>
      <c r="J30" s="1">
        <f>G30+(I30)</f>
        <v>19.5</v>
      </c>
      <c r="K30" s="1"/>
      <c r="L30" s="1"/>
      <c r="M30" s="309"/>
      <c r="N30" s="1"/>
      <c r="O30" s="310"/>
      <c r="P30" s="309"/>
      <c r="Q30" s="499"/>
      <c r="R30" s="499"/>
      <c r="S30" s="512" t="s">
        <v>311</v>
      </c>
      <c r="T30" s="512" t="s">
        <v>311</v>
      </c>
      <c r="U30" s="512" t="s">
        <v>328</v>
      </c>
      <c r="V30" s="512" t="s">
        <v>329</v>
      </c>
      <c r="W30" s="512" t="s">
        <v>330</v>
      </c>
      <c r="X30" s="515" t="s">
        <v>312</v>
      </c>
      <c r="Y30" s="302"/>
      <c r="Z30" s="302"/>
      <c r="AA30" s="302"/>
      <c r="AB30" s="302"/>
      <c r="AC30" s="302"/>
    </row>
    <row r="31" spans="1:29" x14ac:dyDescent="0.25">
      <c r="A31" s="329" t="s">
        <v>332</v>
      </c>
      <c r="B31" s="330"/>
      <c r="C31" s="330"/>
      <c r="D31" s="330"/>
      <c r="E31" s="330"/>
      <c r="F31" s="331">
        <v>100</v>
      </c>
      <c r="G31" s="332">
        <v>5.4</v>
      </c>
      <c r="H31" s="327"/>
      <c r="I31" s="327"/>
      <c r="J31" s="21"/>
      <c r="K31" s="21"/>
      <c r="L31" s="21"/>
      <c r="M31" s="309"/>
      <c r="N31" s="1">
        <f>J30</f>
        <v>19.5</v>
      </c>
      <c r="O31" s="310">
        <f>N31/F31*100</f>
        <v>19.5</v>
      </c>
      <c r="P31" s="333">
        <f>IF(G30&gt;(F31*1.05),0,(F31*1.05)-G30)</f>
        <v>95.4</v>
      </c>
      <c r="Q31" s="333">
        <f>IF(N31&gt;(F31*1.05),0,(F31*1.05)-N31)</f>
        <v>85.5</v>
      </c>
      <c r="R31" s="333">
        <f>IF(N31&gt;(F31*1.05),0,(F31*1.05)-N31)</f>
        <v>85.5</v>
      </c>
      <c r="S31" s="513"/>
      <c r="T31" s="513"/>
      <c r="U31" s="513"/>
      <c r="V31" s="513"/>
      <c r="W31" s="513"/>
      <c r="X31" s="515"/>
      <c r="Y31" s="302"/>
      <c r="Z31" s="302"/>
      <c r="AA31" s="302"/>
      <c r="AB31" s="302"/>
      <c r="AC31" s="302"/>
    </row>
    <row r="32" spans="1:29" x14ac:dyDescent="0.25">
      <c r="A32" s="329" t="s">
        <v>333</v>
      </c>
      <c r="B32" s="330"/>
      <c r="C32" s="330"/>
      <c r="D32" s="330"/>
      <c r="E32" s="330"/>
      <c r="F32" s="331">
        <v>100</v>
      </c>
      <c r="G32" s="332">
        <v>4.2</v>
      </c>
      <c r="H32" s="327"/>
      <c r="I32" s="327"/>
      <c r="J32" s="1"/>
      <c r="K32" s="1"/>
      <c r="L32" s="1"/>
      <c r="M32" s="21" t="s">
        <v>295</v>
      </c>
      <c r="N32" s="1"/>
      <c r="O32" s="310"/>
      <c r="P32" s="335"/>
      <c r="Q32" s="336"/>
      <c r="R32" s="336"/>
      <c r="S32" s="514"/>
      <c r="T32" s="514"/>
      <c r="U32" s="514"/>
      <c r="V32" s="514"/>
      <c r="W32" s="514"/>
      <c r="X32" s="515"/>
      <c r="Y32" s="302"/>
      <c r="Z32" s="302"/>
      <c r="AA32" s="302"/>
      <c r="AB32" s="302"/>
      <c r="AC32" s="302"/>
    </row>
    <row r="33" spans="1:29" x14ac:dyDescent="0.25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0"/>
      <c r="T33" s="320"/>
      <c r="U33" s="320"/>
      <c r="V33" s="320"/>
      <c r="W33" s="320"/>
      <c r="X33" s="323"/>
      <c r="Y33" s="302"/>
      <c r="Z33" s="302"/>
      <c r="AA33" s="302"/>
      <c r="AB33" s="302"/>
      <c r="AC33" s="302"/>
    </row>
    <row r="34" spans="1:29" ht="15.75" x14ac:dyDescent="0.25">
      <c r="A34" s="312" t="s">
        <v>383</v>
      </c>
      <c r="B34" s="324"/>
      <c r="C34" s="314"/>
      <c r="D34" s="314" t="s">
        <v>140</v>
      </c>
      <c r="E34" s="314"/>
      <c r="F34" s="325">
        <f>F35+F36</f>
        <v>80</v>
      </c>
      <c r="G34" s="350">
        <f>SUM(G35:G36)</f>
        <v>17.971862012238169</v>
      </c>
      <c r="H34" s="327">
        <f>26.053/2</f>
        <v>13.0265</v>
      </c>
      <c r="I34" s="327">
        <f>H34+3.4</f>
        <v>16.426500000000001</v>
      </c>
      <c r="J34" s="1">
        <f>G34+(I34)</f>
        <v>34.398362012238167</v>
      </c>
      <c r="K34" s="1"/>
      <c r="L34" s="1"/>
      <c r="M34" s="309"/>
      <c r="N34" s="1"/>
      <c r="O34" s="310"/>
      <c r="P34" s="309"/>
      <c r="Q34" s="499"/>
      <c r="R34" s="499"/>
      <c r="S34" s="512" t="s">
        <v>384</v>
      </c>
      <c r="T34" s="512" t="s">
        <v>384</v>
      </c>
      <c r="U34" s="512" t="s">
        <v>385</v>
      </c>
      <c r="V34" s="512" t="s">
        <v>386</v>
      </c>
      <c r="W34" s="512" t="s">
        <v>387</v>
      </c>
      <c r="X34" s="512" t="s">
        <v>388</v>
      </c>
      <c r="Y34" s="302"/>
      <c r="Z34" s="302"/>
      <c r="AA34" s="302"/>
      <c r="AB34" s="302"/>
      <c r="AC34" s="302"/>
    </row>
    <row r="35" spans="1:29" x14ac:dyDescent="0.25">
      <c r="A35" s="329" t="s">
        <v>13</v>
      </c>
      <c r="B35" s="330"/>
      <c r="C35" s="330"/>
      <c r="D35" s="330"/>
      <c r="E35" s="330"/>
      <c r="F35" s="500">
        <v>40</v>
      </c>
      <c r="G35" s="332">
        <v>8.5648032295108596</v>
      </c>
      <c r="H35" s="327"/>
      <c r="I35" s="327"/>
      <c r="J35" s="21"/>
      <c r="K35" s="21"/>
      <c r="L35" s="21"/>
      <c r="M35" s="309"/>
      <c r="N35" s="1">
        <f>J34</f>
        <v>34.398362012238167</v>
      </c>
      <c r="O35" s="310">
        <f>N35/F35*100</f>
        <v>85.995905030595424</v>
      </c>
      <c r="P35" s="333">
        <f>IF(G34&gt;(F35*1.05),0,(F35*1.05)-G34)</f>
        <v>24.028137987761831</v>
      </c>
      <c r="Q35" s="333">
        <f>IF(N35&gt;(F35*1.05),0,(F35*1.05)-N35)</f>
        <v>7.6016379877618334</v>
      </c>
      <c r="R35" s="333">
        <f>IF(N35&gt;(F35*1.05),0,(F35*1.05)-N35)</f>
        <v>7.6016379877618334</v>
      </c>
      <c r="S35" s="513"/>
      <c r="T35" s="513"/>
      <c r="U35" s="513"/>
      <c r="V35" s="513"/>
      <c r="W35" s="513"/>
      <c r="X35" s="513"/>
      <c r="Y35" s="302"/>
      <c r="Z35" s="302"/>
      <c r="AA35" s="302"/>
      <c r="AB35" s="302"/>
      <c r="AC35" s="302"/>
    </row>
    <row r="36" spans="1:29" x14ac:dyDescent="0.25">
      <c r="A36" s="329" t="s">
        <v>10</v>
      </c>
      <c r="B36" s="330"/>
      <c r="C36" s="330"/>
      <c r="D36" s="330"/>
      <c r="E36" s="330"/>
      <c r="F36" s="500">
        <v>40</v>
      </c>
      <c r="G36" s="332">
        <v>9.4070587827273116</v>
      </c>
      <c r="H36" s="327"/>
      <c r="I36" s="327"/>
      <c r="J36" s="1"/>
      <c r="K36" s="1"/>
      <c r="L36" s="1"/>
      <c r="M36" s="21" t="s">
        <v>295</v>
      </c>
      <c r="N36" s="1"/>
      <c r="O36" s="310"/>
      <c r="P36" s="335"/>
      <c r="Q36" s="336"/>
      <c r="R36" s="336"/>
      <c r="S36" s="514"/>
      <c r="T36" s="514"/>
      <c r="U36" s="514"/>
      <c r="V36" s="514"/>
      <c r="W36" s="514"/>
      <c r="X36" s="514"/>
      <c r="Y36" s="302"/>
      <c r="Z36" s="302"/>
      <c r="AA36" s="302"/>
      <c r="AB36" s="302"/>
      <c r="AC36" s="302"/>
    </row>
  </sheetData>
  <mergeCells count="41">
    <mergeCell ref="A7:X7"/>
    <mergeCell ref="S8:U8"/>
    <mergeCell ref="V8:W8"/>
    <mergeCell ref="N9:O9"/>
    <mergeCell ref="A12:R12"/>
    <mergeCell ref="V14:V17"/>
    <mergeCell ref="W14:W17"/>
    <mergeCell ref="X14:X17"/>
    <mergeCell ref="S19:S21"/>
    <mergeCell ref="T19:T21"/>
    <mergeCell ref="U19:U21"/>
    <mergeCell ref="V19:V21"/>
    <mergeCell ref="W19:W21"/>
    <mergeCell ref="X19:X21"/>
    <mergeCell ref="S14:S17"/>
    <mergeCell ref="T14:T17"/>
    <mergeCell ref="U14:U17"/>
    <mergeCell ref="X23:X24"/>
    <mergeCell ref="S26:S28"/>
    <mergeCell ref="T26:T28"/>
    <mergeCell ref="U26:U28"/>
    <mergeCell ref="V26:V28"/>
    <mergeCell ref="W26:W28"/>
    <mergeCell ref="X26:X28"/>
    <mergeCell ref="S23:S24"/>
    <mergeCell ref="T23:T24"/>
    <mergeCell ref="U23:U24"/>
    <mergeCell ref="V23:V24"/>
    <mergeCell ref="W23:W24"/>
    <mergeCell ref="X30:X32"/>
    <mergeCell ref="S30:S32"/>
    <mergeCell ref="T30:T32"/>
    <mergeCell ref="U30:U32"/>
    <mergeCell ref="V30:V32"/>
    <mergeCell ref="W30:W32"/>
    <mergeCell ref="X34:X36"/>
    <mergeCell ref="S34:S36"/>
    <mergeCell ref="T34:T36"/>
    <mergeCell ref="U34:U36"/>
    <mergeCell ref="V34:V36"/>
    <mergeCell ref="W34:W36"/>
  </mergeCells>
  <conditionalFormatting sqref="P9:R11 P13:R24">
    <cfRule type="expression" dxfId="3" priority="3" stopIfTrue="1">
      <formula>AND(P9&lt;&gt;"",OR(P9&lt;=0,P9="-"))</formula>
    </cfRule>
  </conditionalFormatting>
  <conditionalFormatting sqref="P37:R64365">
    <cfRule type="expression" dxfId="2" priority="4" stopIfTrue="1">
      <formula>AND(P37&lt;&gt;"",OR(P37=0,P37="-"))</formula>
    </cfRule>
  </conditionalFormatting>
  <conditionalFormatting sqref="P26:R32">
    <cfRule type="expression" dxfId="1" priority="2" stopIfTrue="1">
      <formula>AND(P26&lt;&gt;"",OR(P26&lt;=0,P26="-"))</formula>
    </cfRule>
  </conditionalFormatting>
  <conditionalFormatting sqref="P33:R36">
    <cfRule type="expression" dxfId="0" priority="1" stopIfTrue="1">
      <formula>AND(P33&lt;&gt;"",OR(P33&lt;=0,P33="-"))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</vt:lpstr>
      <vt:lpstr>ЗЭС все ЗЦП</vt:lpstr>
      <vt:lpstr>СЭС</vt:lpstr>
      <vt:lpstr>ЦЭС</vt:lpstr>
      <vt:lpstr>ЮЭС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Висящев Алексей Александрович</cp:lastModifiedBy>
  <cp:lastPrinted>2014-02-11T09:11:22Z</cp:lastPrinted>
  <dcterms:created xsi:type="dcterms:W3CDTF">2011-03-04T06:04:26Z</dcterms:created>
  <dcterms:modified xsi:type="dcterms:W3CDTF">2018-04-09T03:12:34Z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