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Алексейq\работа\ОУБПиС\Качество\Разное\Единые стандарты обслуживания потребителей\2017 год (отчетность)\"/>
    </mc:Choice>
  </mc:AlternateContent>
  <bookViews>
    <workbookView xWindow="0" yWindow="0" windowWidth="21600" windowHeight="9735"/>
  </bookViews>
  <sheets>
    <sheet name="ВЭС" sheetId="1" r:id="rId1"/>
    <sheet name="ЮЭС" sheetId="5" r:id="rId2"/>
    <sheet name="СЭС" sheetId="6" r:id="rId3"/>
    <sheet name="ЦЭС" sheetId="7" r:id="rId4"/>
  </sheets>
  <definedNames>
    <definedName name="_xlnm.Print_Area" localSheetId="0">ВЭС!$A$2:$X$41</definedName>
  </definedNames>
  <calcPr calcId="152511"/>
</workbook>
</file>

<file path=xl/calcChain.xml><?xml version="1.0" encoding="utf-8"?>
<calcChain xmlns="http://schemas.openxmlformats.org/spreadsheetml/2006/main">
  <c r="G23" i="1" l="1"/>
  <c r="G22" i="1"/>
  <c r="G14" i="1" s="1"/>
  <c r="G17" i="1"/>
  <c r="F17" i="1"/>
  <c r="F13" i="1"/>
  <c r="G21" i="1" l="1"/>
  <c r="G15" i="1"/>
  <c r="G13" i="1"/>
  <c r="H30" i="1"/>
  <c r="I21" i="1"/>
  <c r="F21" i="1"/>
  <c r="J21" i="1" l="1"/>
  <c r="N22" i="1" s="1"/>
  <c r="P18" i="1"/>
  <c r="P22" i="1"/>
  <c r="G60" i="5"/>
  <c r="F60" i="5"/>
  <c r="G56" i="5"/>
  <c r="F56" i="5"/>
  <c r="G52" i="5"/>
  <c r="F52" i="5"/>
  <c r="O22" i="1" l="1"/>
  <c r="R22" i="1"/>
  <c r="Q22" i="1"/>
  <c r="I64" i="5"/>
  <c r="G64" i="5"/>
  <c r="F64" i="5"/>
  <c r="G159" i="5"/>
  <c r="G158" i="5"/>
  <c r="I169" i="5"/>
  <c r="G169" i="5"/>
  <c r="J169" i="5" s="1"/>
  <c r="N170" i="5" s="1"/>
  <c r="F169" i="5"/>
  <c r="I165" i="5"/>
  <c r="G165" i="5"/>
  <c r="F165" i="5"/>
  <c r="I157" i="5"/>
  <c r="F161" i="5"/>
  <c r="F157" i="5"/>
  <c r="I60" i="5"/>
  <c r="G192" i="5"/>
  <c r="G191" i="5"/>
  <c r="I198" i="5"/>
  <c r="G198" i="5"/>
  <c r="F198" i="5"/>
  <c r="I194" i="5"/>
  <c r="I190" i="5" s="1"/>
  <c r="G194" i="5"/>
  <c r="F194" i="5"/>
  <c r="F202" i="5"/>
  <c r="G202" i="5"/>
  <c r="P203" i="5" s="1"/>
  <c r="I202" i="5"/>
  <c r="F207" i="5"/>
  <c r="G207" i="5"/>
  <c r="P208" i="5" s="1"/>
  <c r="I207" i="5"/>
  <c r="F212" i="5"/>
  <c r="G212" i="5"/>
  <c r="I212" i="5"/>
  <c r="F216" i="5"/>
  <c r="G216" i="5"/>
  <c r="P217" i="5" s="1"/>
  <c r="I216" i="5"/>
  <c r="G103" i="5"/>
  <c r="G102" i="5"/>
  <c r="I131" i="5"/>
  <c r="G131" i="5"/>
  <c r="F131" i="5"/>
  <c r="I127" i="5"/>
  <c r="G127" i="5"/>
  <c r="F127" i="5"/>
  <c r="I123" i="5"/>
  <c r="G123" i="5"/>
  <c r="P124" i="5" s="1"/>
  <c r="F123" i="5"/>
  <c r="I119" i="5"/>
  <c r="G119" i="5"/>
  <c r="P120" i="5" s="1"/>
  <c r="F119" i="5"/>
  <c r="I116" i="5"/>
  <c r="I112" i="5" s="1"/>
  <c r="G116" i="5"/>
  <c r="F116" i="5"/>
  <c r="G112" i="5"/>
  <c r="F112" i="5"/>
  <c r="F101" i="5"/>
  <c r="I94" i="5"/>
  <c r="G94" i="5"/>
  <c r="F94" i="5"/>
  <c r="I90" i="5"/>
  <c r="G90" i="5"/>
  <c r="F90" i="5"/>
  <c r="I86" i="5"/>
  <c r="G86" i="5"/>
  <c r="P87" i="5" s="1"/>
  <c r="F86" i="5"/>
  <c r="G82" i="5"/>
  <c r="P83" i="5" s="1"/>
  <c r="F82" i="5"/>
  <c r="G78" i="5"/>
  <c r="F78" i="5"/>
  <c r="I74" i="5"/>
  <c r="G74" i="5"/>
  <c r="F74" i="5"/>
  <c r="I101" i="5" l="1"/>
  <c r="J165" i="5"/>
  <c r="N166" i="5" s="1"/>
  <c r="J64" i="5"/>
  <c r="N65" i="5" s="1"/>
  <c r="R65" i="5" s="1"/>
  <c r="P65" i="5"/>
  <c r="G161" i="5"/>
  <c r="P162" i="5" s="1"/>
  <c r="G157" i="5"/>
  <c r="P158" i="5" s="1"/>
  <c r="Q170" i="5"/>
  <c r="O170" i="5"/>
  <c r="R170" i="5"/>
  <c r="R166" i="5"/>
  <c r="Q166" i="5"/>
  <c r="O166" i="5"/>
  <c r="P166" i="5"/>
  <c r="P170" i="5"/>
  <c r="J194" i="5"/>
  <c r="N195" i="5" s="1"/>
  <c r="O195" i="5" s="1"/>
  <c r="P57" i="5"/>
  <c r="P61" i="5"/>
  <c r="G101" i="5"/>
  <c r="P102" i="5" s="1"/>
  <c r="J207" i="5"/>
  <c r="N208" i="5" s="1"/>
  <c r="O208" i="5" s="1"/>
  <c r="J202" i="5"/>
  <c r="N203" i="5" s="1"/>
  <c r="R203" i="5" s="1"/>
  <c r="J212" i="5"/>
  <c r="N213" i="5" s="1"/>
  <c r="R213" i="5" s="1"/>
  <c r="P213" i="5"/>
  <c r="J198" i="5"/>
  <c r="N199" i="5" s="1"/>
  <c r="O199" i="5" s="1"/>
  <c r="P195" i="5"/>
  <c r="P199" i="5"/>
  <c r="J216" i="5"/>
  <c r="N217" i="5" s="1"/>
  <c r="J116" i="5"/>
  <c r="N117" i="5" s="1"/>
  <c r="O117" i="5" s="1"/>
  <c r="J131" i="5"/>
  <c r="N132" i="5" s="1"/>
  <c r="O132" i="5" s="1"/>
  <c r="J127" i="5"/>
  <c r="N128" i="5" s="1"/>
  <c r="Q128" i="5" s="1"/>
  <c r="J123" i="5"/>
  <c r="N124" i="5" s="1"/>
  <c r="R124" i="5" s="1"/>
  <c r="J112" i="5"/>
  <c r="N113" i="5" s="1"/>
  <c r="R113" i="5" s="1"/>
  <c r="J119" i="5"/>
  <c r="N120" i="5" s="1"/>
  <c r="O120" i="5" s="1"/>
  <c r="R128" i="5"/>
  <c r="Q132" i="5"/>
  <c r="P113" i="5"/>
  <c r="P128" i="5"/>
  <c r="P117" i="5"/>
  <c r="P132" i="5"/>
  <c r="J90" i="5"/>
  <c r="N91" i="5" s="1"/>
  <c r="Q91" i="5" s="1"/>
  <c r="J74" i="5"/>
  <c r="N75" i="5" s="1"/>
  <c r="O75" i="5" s="1"/>
  <c r="J86" i="5"/>
  <c r="N87" i="5" s="1"/>
  <c r="O87" i="5" s="1"/>
  <c r="I82" i="5"/>
  <c r="I78" i="5" s="1"/>
  <c r="J94" i="5"/>
  <c r="N95" i="5" s="1"/>
  <c r="Q95" i="5" s="1"/>
  <c r="P75" i="5"/>
  <c r="P91" i="5"/>
  <c r="P79" i="5"/>
  <c r="P95" i="5"/>
  <c r="Q199" i="5" l="1"/>
  <c r="O65" i="5"/>
  <c r="Q65" i="5"/>
  <c r="Q117" i="5"/>
  <c r="J157" i="5"/>
  <c r="N158" i="5" s="1"/>
  <c r="Q158" i="5" s="1"/>
  <c r="J161" i="5"/>
  <c r="N162" i="5" s="1"/>
  <c r="Q162" i="5" s="1"/>
  <c r="Q213" i="5"/>
  <c r="R199" i="5"/>
  <c r="Q195" i="5"/>
  <c r="J78" i="5"/>
  <c r="N79" i="5" s="1"/>
  <c r="Q79" i="5" s="1"/>
  <c r="J60" i="5"/>
  <c r="N61" i="5" s="1"/>
  <c r="O61" i="5" s="1"/>
  <c r="Q208" i="5"/>
  <c r="R195" i="5"/>
  <c r="O213" i="5"/>
  <c r="R208" i="5"/>
  <c r="O203" i="5"/>
  <c r="Q203" i="5"/>
  <c r="R132" i="5"/>
  <c r="Q217" i="5"/>
  <c r="R217" i="5"/>
  <c r="O217" i="5"/>
  <c r="R117" i="5"/>
  <c r="Q113" i="5"/>
  <c r="O128" i="5"/>
  <c r="O124" i="5"/>
  <c r="Q120" i="5"/>
  <c r="R95" i="5"/>
  <c r="R120" i="5"/>
  <c r="O91" i="5"/>
  <c r="R91" i="5"/>
  <c r="Q124" i="5"/>
  <c r="O113" i="5"/>
  <c r="J82" i="5"/>
  <c r="N83" i="5" s="1"/>
  <c r="R83" i="5" s="1"/>
  <c r="Q87" i="5"/>
  <c r="O95" i="5"/>
  <c r="R87" i="5"/>
  <c r="Q75" i="5"/>
  <c r="R75" i="5"/>
  <c r="O158" i="5" l="1"/>
  <c r="R158" i="5"/>
  <c r="R162" i="5"/>
  <c r="O162" i="5"/>
  <c r="Q61" i="5"/>
  <c r="R61" i="5"/>
  <c r="R79" i="5"/>
  <c r="O79" i="5"/>
  <c r="O83" i="5"/>
  <c r="Q83" i="5"/>
  <c r="M44" i="7" l="1"/>
  <c r="L44" i="7"/>
  <c r="K44" i="7"/>
  <c r="I44" i="7"/>
  <c r="G44" i="7"/>
  <c r="P45" i="7" s="1"/>
  <c r="F44" i="7"/>
  <c r="M40" i="7"/>
  <c r="L40" i="7"/>
  <c r="K40" i="7"/>
  <c r="I40" i="7"/>
  <c r="G40" i="7"/>
  <c r="P41" i="7" s="1"/>
  <c r="F40" i="7"/>
  <c r="M34" i="7"/>
  <c r="L34" i="7"/>
  <c r="K34" i="7"/>
  <c r="I34" i="7"/>
  <c r="G34" i="7"/>
  <c r="P35" i="7" s="1"/>
  <c r="F34" i="7"/>
  <c r="M29" i="7"/>
  <c r="L29" i="7"/>
  <c r="K29" i="7"/>
  <c r="I29" i="7"/>
  <c r="G29" i="7"/>
  <c r="P30" i="7" s="1"/>
  <c r="F29" i="7"/>
  <c r="M24" i="7"/>
  <c r="L24" i="7"/>
  <c r="K24" i="7"/>
  <c r="I24" i="7"/>
  <c r="G24" i="7"/>
  <c r="P25" i="7" s="1"/>
  <c r="F24" i="7"/>
  <c r="F21" i="7"/>
  <c r="F20" i="7"/>
  <c r="F19" i="7"/>
  <c r="H18" i="7"/>
  <c r="I18" i="7" s="1"/>
  <c r="G18" i="7"/>
  <c r="R14" i="7"/>
  <c r="Q14" i="7"/>
  <c r="P14" i="7"/>
  <c r="M401" i="6"/>
  <c r="G401" i="6"/>
  <c r="J401" i="6" s="1"/>
  <c r="N402" i="6" s="1"/>
  <c r="F401" i="6"/>
  <c r="AJ401" i="6" s="1"/>
  <c r="M397" i="6"/>
  <c r="G397" i="6"/>
  <c r="P398" i="6" s="1"/>
  <c r="F397" i="6"/>
  <c r="AJ397" i="6" s="1"/>
  <c r="M393" i="6"/>
  <c r="G393" i="6"/>
  <c r="J393" i="6" s="1"/>
  <c r="N394" i="6" s="1"/>
  <c r="F393" i="6"/>
  <c r="AJ393" i="6" s="1"/>
  <c r="M390" i="6"/>
  <c r="G390" i="6"/>
  <c r="P391" i="6" s="1"/>
  <c r="F390" i="6"/>
  <c r="AJ390" i="6" s="1"/>
  <c r="M387" i="6"/>
  <c r="G387" i="6"/>
  <c r="J387" i="6" s="1"/>
  <c r="N388" i="6" s="1"/>
  <c r="F387" i="6"/>
  <c r="AJ387" i="6" s="1"/>
  <c r="M383" i="6"/>
  <c r="G383" i="6"/>
  <c r="P384" i="6" s="1"/>
  <c r="F383" i="6"/>
  <c r="AJ383" i="6" s="1"/>
  <c r="M379" i="6"/>
  <c r="G379" i="6"/>
  <c r="J379" i="6" s="1"/>
  <c r="N380" i="6" s="1"/>
  <c r="F379" i="6"/>
  <c r="AJ379" i="6" s="1"/>
  <c r="M376" i="6"/>
  <c r="G376" i="6"/>
  <c r="F376" i="6"/>
  <c r="AJ376" i="6" s="1"/>
  <c r="M372" i="6"/>
  <c r="G372" i="6"/>
  <c r="J372" i="6" s="1"/>
  <c r="N373" i="6" s="1"/>
  <c r="F372" i="6"/>
  <c r="AJ372" i="6" s="1"/>
  <c r="M368" i="6"/>
  <c r="G368" i="6"/>
  <c r="F368" i="6"/>
  <c r="AJ368" i="6" s="1"/>
  <c r="M365" i="6"/>
  <c r="G365" i="6"/>
  <c r="J365" i="6" s="1"/>
  <c r="N366" i="6" s="1"/>
  <c r="F365" i="6"/>
  <c r="AJ365" i="6" s="1"/>
  <c r="M361" i="6"/>
  <c r="G361" i="6"/>
  <c r="F361" i="6"/>
  <c r="AJ361" i="6" s="1"/>
  <c r="M357" i="6"/>
  <c r="G357" i="6"/>
  <c r="J357" i="6" s="1"/>
  <c r="N358" i="6" s="1"/>
  <c r="F357" i="6"/>
  <c r="AJ357" i="6" s="1"/>
  <c r="P353" i="6"/>
  <c r="M352" i="6"/>
  <c r="J352" i="6"/>
  <c r="N353" i="6" s="1"/>
  <c r="G352" i="6"/>
  <c r="P354" i="6" s="1"/>
  <c r="F352" i="6"/>
  <c r="AH352" i="6" s="1"/>
  <c r="M349" i="6"/>
  <c r="J349" i="6"/>
  <c r="N350" i="6" s="1"/>
  <c r="Q350" i="6" s="1"/>
  <c r="G349" i="6"/>
  <c r="P350" i="6" s="1"/>
  <c r="F349" i="6"/>
  <c r="AJ349" i="6" s="1"/>
  <c r="M345" i="6"/>
  <c r="G345" i="6"/>
  <c r="P346" i="6" s="1"/>
  <c r="F345" i="6"/>
  <c r="AJ345" i="6" s="1"/>
  <c r="AJ341" i="6"/>
  <c r="M341" i="6"/>
  <c r="G341" i="6"/>
  <c r="J341" i="6" s="1"/>
  <c r="N342" i="6" s="1"/>
  <c r="Q342" i="6" s="1"/>
  <c r="F341" i="6"/>
  <c r="M337" i="6"/>
  <c r="G337" i="6"/>
  <c r="F337" i="6"/>
  <c r="M333" i="6"/>
  <c r="G333" i="6"/>
  <c r="P334" i="6" s="1"/>
  <c r="F333" i="6"/>
  <c r="AJ329" i="6"/>
  <c r="M329" i="6"/>
  <c r="G329" i="6"/>
  <c r="J329" i="6" s="1"/>
  <c r="N330" i="6" s="1"/>
  <c r="Q330" i="6" s="1"/>
  <c r="F329" i="6"/>
  <c r="M326" i="6"/>
  <c r="G326" i="6"/>
  <c r="P327" i="6" s="1"/>
  <c r="F326" i="6"/>
  <c r="AJ326" i="6" s="1"/>
  <c r="M322" i="6"/>
  <c r="G322" i="6"/>
  <c r="J322" i="6" s="1"/>
  <c r="N323" i="6" s="1"/>
  <c r="Q323" i="6" s="1"/>
  <c r="F322" i="6"/>
  <c r="AJ322" i="6" s="1"/>
  <c r="P319" i="6"/>
  <c r="M318" i="6"/>
  <c r="J318" i="6"/>
  <c r="N319" i="6" s="1"/>
  <c r="G318" i="6"/>
  <c r="F318" i="6"/>
  <c r="AJ318" i="6" s="1"/>
  <c r="M314" i="6"/>
  <c r="G314" i="6"/>
  <c r="F314" i="6"/>
  <c r="AJ314" i="6" s="1"/>
  <c r="M310" i="6"/>
  <c r="G310" i="6"/>
  <c r="P311" i="6" s="1"/>
  <c r="F310" i="6"/>
  <c r="AI310" i="6" s="1"/>
  <c r="M307" i="6"/>
  <c r="G307" i="6"/>
  <c r="P308" i="6" s="1"/>
  <c r="F307" i="6"/>
  <c r="AI307" i="6" s="1"/>
  <c r="M303" i="6"/>
  <c r="J303" i="6"/>
  <c r="N304" i="6" s="1"/>
  <c r="R304" i="6" s="1"/>
  <c r="G303" i="6"/>
  <c r="P304" i="6" s="1"/>
  <c r="F303" i="6"/>
  <c r="AI303" i="6" s="1"/>
  <c r="M299" i="6"/>
  <c r="J299" i="6"/>
  <c r="N300" i="6" s="1"/>
  <c r="G299" i="6"/>
  <c r="P300" i="6" s="1"/>
  <c r="F299" i="6"/>
  <c r="AI299" i="6" s="1"/>
  <c r="M296" i="6"/>
  <c r="G296" i="6"/>
  <c r="P297" i="6" s="1"/>
  <c r="F296" i="6"/>
  <c r="AI296" i="6" s="1"/>
  <c r="M292" i="6"/>
  <c r="G292" i="6"/>
  <c r="P293" i="6" s="1"/>
  <c r="F292" i="6"/>
  <c r="AI292" i="6" s="1"/>
  <c r="AH288" i="6"/>
  <c r="M285" i="6"/>
  <c r="G285" i="6"/>
  <c r="J285" i="6" s="1"/>
  <c r="N286" i="6" s="1"/>
  <c r="O286" i="6" s="1"/>
  <c r="F285" i="6"/>
  <c r="AH285" i="6" s="1"/>
  <c r="M281" i="6"/>
  <c r="G281" i="6"/>
  <c r="P282" i="6" s="1"/>
  <c r="F281" i="6"/>
  <c r="AJ281" i="6" s="1"/>
  <c r="M277" i="6"/>
  <c r="G277" i="6"/>
  <c r="J277" i="6" s="1"/>
  <c r="N278" i="6" s="1"/>
  <c r="O278" i="6" s="1"/>
  <c r="F277" i="6"/>
  <c r="AJ277" i="6" s="1"/>
  <c r="M274" i="6"/>
  <c r="G274" i="6"/>
  <c r="P275" i="6" s="1"/>
  <c r="F274" i="6"/>
  <c r="AJ274" i="6" s="1"/>
  <c r="M271" i="6"/>
  <c r="G271" i="6"/>
  <c r="J271" i="6" s="1"/>
  <c r="N272" i="6" s="1"/>
  <c r="O272" i="6" s="1"/>
  <c r="F271" i="6"/>
  <c r="AJ271" i="6" s="1"/>
  <c r="M267" i="6"/>
  <c r="G267" i="6"/>
  <c r="P268" i="6" s="1"/>
  <c r="F267" i="6"/>
  <c r="AJ267" i="6" s="1"/>
  <c r="M263" i="6"/>
  <c r="G263" i="6"/>
  <c r="J263" i="6" s="1"/>
  <c r="N264" i="6" s="1"/>
  <c r="O264" i="6" s="1"/>
  <c r="F263" i="6"/>
  <c r="AJ263" i="6" s="1"/>
  <c r="M260" i="6"/>
  <c r="G260" i="6"/>
  <c r="P261" i="6" s="1"/>
  <c r="F260" i="6"/>
  <c r="AJ260" i="6" s="1"/>
  <c r="M256" i="6"/>
  <c r="G256" i="6"/>
  <c r="J256" i="6" s="1"/>
  <c r="N257" i="6" s="1"/>
  <c r="O257" i="6" s="1"/>
  <c r="F256" i="6"/>
  <c r="AJ256" i="6" s="1"/>
  <c r="M252" i="6"/>
  <c r="G252" i="6"/>
  <c r="P253" i="6" s="1"/>
  <c r="F252" i="6"/>
  <c r="AJ252" i="6" s="1"/>
  <c r="M249" i="6"/>
  <c r="G249" i="6"/>
  <c r="J249" i="6" s="1"/>
  <c r="N250" i="6" s="1"/>
  <c r="O250" i="6" s="1"/>
  <c r="F249" i="6"/>
  <c r="AJ249" i="6" s="1"/>
  <c r="M245" i="6"/>
  <c r="G245" i="6"/>
  <c r="P246" i="6" s="1"/>
  <c r="F245" i="6"/>
  <c r="AJ245" i="6" s="1"/>
  <c r="M241" i="6"/>
  <c r="G241" i="6"/>
  <c r="J241" i="6" s="1"/>
  <c r="N242" i="6" s="1"/>
  <c r="O242" i="6" s="1"/>
  <c r="F241" i="6"/>
  <c r="AJ241" i="6" s="1"/>
  <c r="M238" i="6"/>
  <c r="G238" i="6"/>
  <c r="P239" i="6" s="1"/>
  <c r="F238" i="6"/>
  <c r="AJ238" i="6" s="1"/>
  <c r="M233" i="6"/>
  <c r="G233" i="6"/>
  <c r="P234" i="6" s="1"/>
  <c r="F233" i="6"/>
  <c r="AH233" i="6" s="1"/>
  <c r="M229" i="6"/>
  <c r="G229" i="6"/>
  <c r="P230" i="6" s="1"/>
  <c r="F229" i="6"/>
  <c r="AJ229" i="6" s="1"/>
  <c r="M226" i="6"/>
  <c r="G226" i="6"/>
  <c r="P227" i="6" s="1"/>
  <c r="F226" i="6"/>
  <c r="AJ226" i="6" s="1"/>
  <c r="M223" i="6"/>
  <c r="G223" i="6"/>
  <c r="J223" i="6" s="1"/>
  <c r="N224" i="6" s="1"/>
  <c r="F223" i="6"/>
  <c r="AJ223" i="6" s="1"/>
  <c r="M219" i="6"/>
  <c r="G219" i="6"/>
  <c r="P220" i="6" s="1"/>
  <c r="F219" i="6"/>
  <c r="AI219" i="6" s="1"/>
  <c r="AI215" i="6"/>
  <c r="M215" i="6"/>
  <c r="G215" i="6"/>
  <c r="J215" i="6" s="1"/>
  <c r="N216" i="6" s="1"/>
  <c r="Q216" i="6" s="1"/>
  <c r="F215" i="6"/>
  <c r="P212" i="6"/>
  <c r="M211" i="6"/>
  <c r="J211" i="6"/>
  <c r="N212" i="6" s="1"/>
  <c r="O212" i="6" s="1"/>
  <c r="G211" i="6"/>
  <c r="F211" i="6"/>
  <c r="AI211" i="6" s="1"/>
  <c r="AH208" i="6"/>
  <c r="M205" i="6"/>
  <c r="G205" i="6"/>
  <c r="F205" i="6"/>
  <c r="AH205" i="6" s="1"/>
  <c r="P201" i="6"/>
  <c r="AH199" i="6"/>
  <c r="M199" i="6"/>
  <c r="G199" i="6"/>
  <c r="J199" i="6" s="1"/>
  <c r="F199" i="6"/>
  <c r="AH196" i="6"/>
  <c r="M193" i="6"/>
  <c r="G193" i="6"/>
  <c r="J193" i="6" s="1"/>
  <c r="N194" i="6" s="1"/>
  <c r="F193" i="6"/>
  <c r="AH193" i="6" s="1"/>
  <c r="M190" i="6"/>
  <c r="G190" i="6"/>
  <c r="F190" i="6"/>
  <c r="AJ190" i="6" s="1"/>
  <c r="M186" i="6"/>
  <c r="G186" i="6"/>
  <c r="J186" i="6" s="1"/>
  <c r="N187" i="6" s="1"/>
  <c r="F186" i="6"/>
  <c r="AJ186" i="6" s="1"/>
  <c r="M182" i="6"/>
  <c r="G182" i="6"/>
  <c r="F182" i="6"/>
  <c r="AJ182" i="6" s="1"/>
  <c r="M178" i="6"/>
  <c r="G178" i="6"/>
  <c r="J178" i="6" s="1"/>
  <c r="N179" i="6" s="1"/>
  <c r="F178" i="6"/>
  <c r="AJ178" i="6" s="1"/>
  <c r="M174" i="6"/>
  <c r="G174" i="6"/>
  <c r="F174" i="6"/>
  <c r="AI174" i="6" s="1"/>
  <c r="M170" i="6"/>
  <c r="G170" i="6"/>
  <c r="J170" i="6" s="1"/>
  <c r="N171" i="6" s="1"/>
  <c r="F170" i="6"/>
  <c r="AI170" i="6" s="1"/>
  <c r="M166" i="6"/>
  <c r="G166" i="6"/>
  <c r="F166" i="6"/>
  <c r="AI166" i="6" s="1"/>
  <c r="M162" i="6"/>
  <c r="G162" i="6"/>
  <c r="J162" i="6" s="1"/>
  <c r="N163" i="6" s="1"/>
  <c r="F162" i="6"/>
  <c r="AI162" i="6" s="1"/>
  <c r="M158" i="6"/>
  <c r="G158" i="6"/>
  <c r="F158" i="6"/>
  <c r="AI158" i="6" s="1"/>
  <c r="M154" i="6"/>
  <c r="G154" i="6"/>
  <c r="J154" i="6" s="1"/>
  <c r="N155" i="6" s="1"/>
  <c r="F154" i="6"/>
  <c r="AH154" i="6" s="1"/>
  <c r="M150" i="6"/>
  <c r="G150" i="6"/>
  <c r="F150" i="6"/>
  <c r="AJ150" i="6" s="1"/>
  <c r="M146" i="6"/>
  <c r="G146" i="6"/>
  <c r="J146" i="6" s="1"/>
  <c r="N147" i="6" s="1"/>
  <c r="F146" i="6"/>
  <c r="AI146" i="6" s="1"/>
  <c r="AH143" i="6"/>
  <c r="M140" i="6"/>
  <c r="G140" i="6"/>
  <c r="J140" i="6" s="1"/>
  <c r="N141" i="6" s="1"/>
  <c r="O141" i="6" s="1"/>
  <c r="F140" i="6"/>
  <c r="AH140" i="6" s="1"/>
  <c r="M137" i="6"/>
  <c r="G137" i="6"/>
  <c r="F137" i="6"/>
  <c r="AJ137" i="6" s="1"/>
  <c r="M134" i="6"/>
  <c r="J134" i="6"/>
  <c r="N135" i="6" s="1"/>
  <c r="O135" i="6" s="1"/>
  <c r="G134" i="6"/>
  <c r="P135" i="6" s="1"/>
  <c r="F134" i="6"/>
  <c r="AJ134" i="6" s="1"/>
  <c r="M131" i="6"/>
  <c r="G131" i="6"/>
  <c r="F131" i="6"/>
  <c r="AJ131" i="6" s="1"/>
  <c r="M127" i="6"/>
  <c r="G127" i="6"/>
  <c r="P128" i="6" s="1"/>
  <c r="F127" i="6"/>
  <c r="AJ127" i="6" s="1"/>
  <c r="M123" i="6"/>
  <c r="G123" i="6"/>
  <c r="F123" i="6"/>
  <c r="M120" i="6"/>
  <c r="J120" i="6"/>
  <c r="N121" i="6" s="1"/>
  <c r="G120" i="6"/>
  <c r="P121" i="6" s="1"/>
  <c r="F120" i="6"/>
  <c r="AJ120" i="6" s="1"/>
  <c r="M117" i="6"/>
  <c r="G117" i="6"/>
  <c r="J117" i="6" s="1"/>
  <c r="N118" i="6" s="1"/>
  <c r="F117" i="6"/>
  <c r="AJ117" i="6" s="1"/>
  <c r="P115" i="6"/>
  <c r="M114" i="6"/>
  <c r="J114" i="6"/>
  <c r="N115" i="6" s="1"/>
  <c r="G114" i="6"/>
  <c r="F114" i="6"/>
  <c r="AH114" i="6" s="1"/>
  <c r="M110" i="6"/>
  <c r="G110" i="6"/>
  <c r="J110" i="6" s="1"/>
  <c r="N111" i="6" s="1"/>
  <c r="F110" i="6"/>
  <c r="AH110" i="6" s="1"/>
  <c r="P105" i="6"/>
  <c r="M104" i="6"/>
  <c r="J104" i="6"/>
  <c r="N105" i="6" s="1"/>
  <c r="G104" i="6"/>
  <c r="F104" i="6"/>
  <c r="AH104" i="6" s="1"/>
  <c r="M100" i="6"/>
  <c r="G100" i="6"/>
  <c r="J100" i="6" s="1"/>
  <c r="N101" i="6" s="1"/>
  <c r="F100" i="6"/>
  <c r="AH100" i="6" s="1"/>
  <c r="P97" i="6"/>
  <c r="M96" i="6"/>
  <c r="J96" i="6"/>
  <c r="N97" i="6" s="1"/>
  <c r="G96" i="6"/>
  <c r="F96" i="6"/>
  <c r="AJ96" i="6" s="1"/>
  <c r="M92" i="6"/>
  <c r="G92" i="6"/>
  <c r="J92" i="6" s="1"/>
  <c r="N93" i="6" s="1"/>
  <c r="F92" i="6"/>
  <c r="AJ92" i="6" s="1"/>
  <c r="P89" i="6"/>
  <c r="M88" i="6"/>
  <c r="J88" i="6"/>
  <c r="N89" i="6" s="1"/>
  <c r="G88" i="6"/>
  <c r="F88" i="6"/>
  <c r="AJ88" i="6" s="1"/>
  <c r="M84" i="6"/>
  <c r="G84" i="6"/>
  <c r="J84" i="6" s="1"/>
  <c r="N85" i="6" s="1"/>
  <c r="F84" i="6"/>
  <c r="AJ84" i="6" s="1"/>
  <c r="P81" i="6"/>
  <c r="M80" i="6"/>
  <c r="J80" i="6"/>
  <c r="N81" i="6" s="1"/>
  <c r="G80" i="6"/>
  <c r="F80" i="6"/>
  <c r="AJ80" i="6" s="1"/>
  <c r="M76" i="6"/>
  <c r="G76" i="6"/>
  <c r="J76" i="6" s="1"/>
  <c r="N77" i="6" s="1"/>
  <c r="F76" i="6"/>
  <c r="AJ76" i="6" s="1"/>
  <c r="P73" i="6"/>
  <c r="M72" i="6"/>
  <c r="J72" i="6"/>
  <c r="N73" i="6" s="1"/>
  <c r="G72" i="6"/>
  <c r="F72" i="6"/>
  <c r="AJ72" i="6" s="1"/>
  <c r="M68" i="6"/>
  <c r="G68" i="6"/>
  <c r="J68" i="6" s="1"/>
  <c r="N69" i="6" s="1"/>
  <c r="F68" i="6"/>
  <c r="AJ68" i="6" s="1"/>
  <c r="P66" i="6"/>
  <c r="M65" i="6"/>
  <c r="J65" i="6"/>
  <c r="N66" i="6" s="1"/>
  <c r="G65" i="6"/>
  <c r="F65" i="6"/>
  <c r="AJ65" i="6" s="1"/>
  <c r="M62" i="6"/>
  <c r="G62" i="6"/>
  <c r="J62" i="6" s="1"/>
  <c r="N63" i="6" s="1"/>
  <c r="F62" i="6"/>
  <c r="AJ62" i="6" s="1"/>
  <c r="G58" i="6"/>
  <c r="J58" i="6" s="1"/>
  <c r="N59" i="6" s="1"/>
  <c r="F58" i="6"/>
  <c r="AI58" i="6" s="1"/>
  <c r="M55" i="6"/>
  <c r="J55" i="6"/>
  <c r="N56" i="6" s="1"/>
  <c r="R56" i="6" s="1"/>
  <c r="G55" i="6"/>
  <c r="P56" i="6" s="1"/>
  <c r="F55" i="6"/>
  <c r="AI55" i="6" s="1"/>
  <c r="M51" i="6"/>
  <c r="J51" i="6"/>
  <c r="N52" i="6" s="1"/>
  <c r="G51" i="6"/>
  <c r="P52" i="6" s="1"/>
  <c r="F51" i="6"/>
  <c r="AI51" i="6" s="1"/>
  <c r="M47" i="6"/>
  <c r="G47" i="6"/>
  <c r="P48" i="6" s="1"/>
  <c r="F47" i="6"/>
  <c r="AI47" i="6" s="1"/>
  <c r="M43" i="6"/>
  <c r="G43" i="6"/>
  <c r="P44" i="6" s="1"/>
  <c r="F43" i="6"/>
  <c r="AI43" i="6" s="1"/>
  <c r="N41" i="6"/>
  <c r="P41" i="6" s="1"/>
  <c r="P40" i="6"/>
  <c r="N40" i="6"/>
  <c r="O40" i="6" s="1"/>
  <c r="Q40" i="6" s="1"/>
  <c r="M38" i="6"/>
  <c r="G38" i="6"/>
  <c r="J38" i="6" s="1"/>
  <c r="N39" i="6" s="1"/>
  <c r="F38" i="6"/>
  <c r="AH38" i="6" s="1"/>
  <c r="P36" i="6"/>
  <c r="M35" i="6"/>
  <c r="J35" i="6"/>
  <c r="N36" i="6" s="1"/>
  <c r="R36" i="6" s="1"/>
  <c r="G35" i="6"/>
  <c r="F35" i="6"/>
  <c r="AJ35" i="6" s="1"/>
  <c r="M30" i="6"/>
  <c r="G30" i="6"/>
  <c r="P32" i="6" s="1"/>
  <c r="F30" i="6"/>
  <c r="AI30" i="6" s="1"/>
  <c r="M25" i="6"/>
  <c r="G25" i="6"/>
  <c r="P26" i="6" s="1"/>
  <c r="F25" i="6"/>
  <c r="AI25" i="6" s="1"/>
  <c r="M21" i="6"/>
  <c r="G21" i="6"/>
  <c r="P22" i="6" s="1"/>
  <c r="F21" i="6"/>
  <c r="AI21" i="6" s="1"/>
  <c r="M17" i="6"/>
  <c r="G17" i="6"/>
  <c r="P18" i="6" s="1"/>
  <c r="F17" i="6"/>
  <c r="AH17" i="6" s="1"/>
  <c r="P14" i="6"/>
  <c r="M13" i="6"/>
  <c r="J13" i="6"/>
  <c r="N14" i="6" s="1"/>
  <c r="R14" i="6" s="1"/>
  <c r="G13" i="6"/>
  <c r="F13" i="6"/>
  <c r="AG13" i="6" s="1"/>
  <c r="I34" i="1"/>
  <c r="G34" i="1"/>
  <c r="F34" i="1"/>
  <c r="O63" i="6" l="1"/>
  <c r="Q63" i="6"/>
  <c r="O69" i="6"/>
  <c r="Q69" i="6"/>
  <c r="O77" i="6"/>
  <c r="Q77" i="6"/>
  <c r="O85" i="6"/>
  <c r="Q85" i="6"/>
  <c r="O93" i="6"/>
  <c r="Q93" i="6"/>
  <c r="O101" i="6"/>
  <c r="Q101" i="6"/>
  <c r="O111" i="6"/>
  <c r="Q111" i="6"/>
  <c r="O118" i="6"/>
  <c r="Q118" i="6"/>
  <c r="O56" i="6"/>
  <c r="Q56" i="6"/>
  <c r="P141" i="6"/>
  <c r="P155" i="6"/>
  <c r="P171" i="6"/>
  <c r="P187" i="6"/>
  <c r="J17" i="6"/>
  <c r="N18" i="6" s="1"/>
  <c r="J21" i="6"/>
  <c r="N22" i="6" s="1"/>
  <c r="J30" i="6"/>
  <c r="R40" i="6"/>
  <c r="O41" i="6"/>
  <c r="J47" i="6"/>
  <c r="N48" i="6" s="1"/>
  <c r="R48" i="6" s="1"/>
  <c r="J127" i="6"/>
  <c r="N128" i="6" s="1"/>
  <c r="O128" i="6" s="1"/>
  <c r="P147" i="6"/>
  <c r="P163" i="6"/>
  <c r="P179" i="6"/>
  <c r="P194" i="6"/>
  <c r="J219" i="6"/>
  <c r="N220" i="6" s="1"/>
  <c r="J226" i="6"/>
  <c r="N227" i="6" s="1"/>
  <c r="J229" i="6"/>
  <c r="N230" i="6" s="1"/>
  <c r="J296" i="6"/>
  <c r="N297" i="6" s="1"/>
  <c r="R297" i="6" s="1"/>
  <c r="J310" i="6"/>
  <c r="N311" i="6" s="1"/>
  <c r="O311" i="6" s="1"/>
  <c r="J326" i="6"/>
  <c r="N327" i="6" s="1"/>
  <c r="O327" i="6" s="1"/>
  <c r="J333" i="6"/>
  <c r="N334" i="6" s="1"/>
  <c r="J345" i="6"/>
  <c r="N346" i="6" s="1"/>
  <c r="P358" i="6"/>
  <c r="P373" i="6"/>
  <c r="P388" i="6"/>
  <c r="P402" i="6"/>
  <c r="P31" i="6"/>
  <c r="O304" i="6"/>
  <c r="P366" i="6"/>
  <c r="P380" i="6"/>
  <c r="P394" i="6"/>
  <c r="J34" i="1"/>
  <c r="N35" i="1" s="1"/>
  <c r="O35" i="1" s="1"/>
  <c r="F18" i="7"/>
  <c r="P18" i="7" s="1"/>
  <c r="J29" i="7"/>
  <c r="N30" i="7" s="1"/>
  <c r="Q30" i="7" s="1"/>
  <c r="J40" i="7"/>
  <c r="N41" i="7" s="1"/>
  <c r="Q41" i="7" s="1"/>
  <c r="J24" i="7"/>
  <c r="N25" i="7" s="1"/>
  <c r="R25" i="7" s="1"/>
  <c r="J34" i="7"/>
  <c r="N35" i="7" s="1"/>
  <c r="R35" i="7" s="1"/>
  <c r="J44" i="7"/>
  <c r="N45" i="7" s="1"/>
  <c r="O45" i="7" s="1"/>
  <c r="R30" i="7"/>
  <c r="Q25" i="7"/>
  <c r="O25" i="7"/>
  <c r="J18" i="7"/>
  <c r="N18" i="7" s="1"/>
  <c r="O18" i="7" s="1"/>
  <c r="P39" i="6"/>
  <c r="O39" i="6"/>
  <c r="Q59" i="6"/>
  <c r="R59" i="6"/>
  <c r="O59" i="6"/>
  <c r="Q66" i="6"/>
  <c r="R66" i="6"/>
  <c r="O66" i="6"/>
  <c r="Q81" i="6"/>
  <c r="R81" i="6"/>
  <c r="O81" i="6"/>
  <c r="Q97" i="6"/>
  <c r="R97" i="6"/>
  <c r="O97" i="6"/>
  <c r="Q115" i="6"/>
  <c r="R115" i="6"/>
  <c r="O115" i="6"/>
  <c r="Q18" i="6"/>
  <c r="R18" i="6"/>
  <c r="O18" i="6"/>
  <c r="O52" i="6"/>
  <c r="Q52" i="6"/>
  <c r="R52" i="6"/>
  <c r="Q73" i="6"/>
  <c r="R73" i="6"/>
  <c r="O73" i="6"/>
  <c r="Q89" i="6"/>
  <c r="R89" i="6"/>
  <c r="O89" i="6"/>
  <c r="Q105" i="6"/>
  <c r="R105" i="6"/>
  <c r="O105" i="6"/>
  <c r="Q121" i="6"/>
  <c r="R121" i="6"/>
  <c r="O121" i="6"/>
  <c r="P59" i="6"/>
  <c r="J131" i="6"/>
  <c r="N132" i="6" s="1"/>
  <c r="P132" i="6"/>
  <c r="Q135" i="6"/>
  <c r="R135" i="6"/>
  <c r="P159" i="6"/>
  <c r="J158" i="6"/>
  <c r="N159" i="6" s="1"/>
  <c r="P191" i="6"/>
  <c r="J190" i="6"/>
  <c r="N191" i="6" s="1"/>
  <c r="P206" i="6"/>
  <c r="J205" i="6"/>
  <c r="N206" i="6" s="1"/>
  <c r="O14" i="6"/>
  <c r="Q36" i="6"/>
  <c r="J43" i="6"/>
  <c r="N44" i="6" s="1"/>
  <c r="O48" i="6"/>
  <c r="P63" i="6"/>
  <c r="P69" i="6"/>
  <c r="P77" i="6"/>
  <c r="P85" i="6"/>
  <c r="P93" i="6"/>
  <c r="P101" i="6"/>
  <c r="P111" i="6"/>
  <c r="P118" i="6"/>
  <c r="J137" i="6"/>
  <c r="N138" i="6" s="1"/>
  <c r="P138" i="6"/>
  <c r="Q141" i="6"/>
  <c r="R141" i="6"/>
  <c r="R163" i="6"/>
  <c r="Q163" i="6"/>
  <c r="O163" i="6"/>
  <c r="P167" i="6"/>
  <c r="J166" i="6"/>
  <c r="N167" i="6" s="1"/>
  <c r="R194" i="6"/>
  <c r="Q194" i="6"/>
  <c r="O194" i="6"/>
  <c r="R300" i="6"/>
  <c r="Q300" i="6"/>
  <c r="O300" i="6"/>
  <c r="R171" i="6"/>
  <c r="Q171" i="6"/>
  <c r="O171" i="6"/>
  <c r="P175" i="6"/>
  <c r="J174" i="6"/>
  <c r="N175" i="6" s="1"/>
  <c r="N201" i="6"/>
  <c r="O201" i="6" s="1"/>
  <c r="N200" i="6"/>
  <c r="O200" i="6" s="1"/>
  <c r="Q220" i="6"/>
  <c r="O220" i="6"/>
  <c r="R220" i="6"/>
  <c r="O224" i="6"/>
  <c r="R224" i="6"/>
  <c r="Q224" i="6"/>
  <c r="R227" i="6"/>
  <c r="Q227" i="6"/>
  <c r="O227" i="6"/>
  <c r="Q14" i="6"/>
  <c r="J25" i="6"/>
  <c r="P27" i="6"/>
  <c r="O36" i="6"/>
  <c r="Q48" i="6"/>
  <c r="R63" i="6"/>
  <c r="R69" i="6"/>
  <c r="R77" i="6"/>
  <c r="R85" i="6"/>
  <c r="R93" i="6"/>
  <c r="R101" i="6"/>
  <c r="R111" i="6"/>
  <c r="R118" i="6"/>
  <c r="Q128" i="6"/>
  <c r="R128" i="6"/>
  <c r="R147" i="6"/>
  <c r="Q147" i="6"/>
  <c r="O147" i="6"/>
  <c r="P151" i="6"/>
  <c r="J150" i="6"/>
  <c r="N151" i="6" s="1"/>
  <c r="R179" i="6"/>
  <c r="Q179" i="6"/>
  <c r="O179" i="6"/>
  <c r="P183" i="6"/>
  <c r="J182" i="6"/>
  <c r="N183" i="6" s="1"/>
  <c r="Q212" i="6"/>
  <c r="R212" i="6"/>
  <c r="P124" i="6"/>
  <c r="J123" i="6"/>
  <c r="N124" i="6" s="1"/>
  <c r="R155" i="6"/>
  <c r="Q155" i="6"/>
  <c r="O155" i="6"/>
  <c r="R187" i="6"/>
  <c r="Q187" i="6"/>
  <c r="O187" i="6"/>
  <c r="O216" i="6"/>
  <c r="R216" i="6"/>
  <c r="P200" i="6"/>
  <c r="P216" i="6"/>
  <c r="P224" i="6"/>
  <c r="R242" i="6"/>
  <c r="R250" i="6"/>
  <c r="R257" i="6"/>
  <c r="R264" i="6"/>
  <c r="R272" i="6"/>
  <c r="R278" i="6"/>
  <c r="R286" i="6"/>
  <c r="J292" i="6"/>
  <c r="N293" i="6" s="1"/>
  <c r="O297" i="6"/>
  <c r="Q327" i="6"/>
  <c r="R327" i="6"/>
  <c r="R380" i="6"/>
  <c r="Q380" i="6"/>
  <c r="O380" i="6"/>
  <c r="J314" i="6"/>
  <c r="N315" i="6" s="1"/>
  <c r="P315" i="6"/>
  <c r="Q319" i="6"/>
  <c r="R319" i="6"/>
  <c r="O330" i="6"/>
  <c r="R330" i="6"/>
  <c r="Q346" i="6"/>
  <c r="R346" i="6"/>
  <c r="Q353" i="6"/>
  <c r="R353" i="6"/>
  <c r="N354" i="6"/>
  <c r="R358" i="6"/>
  <c r="Q358" i="6"/>
  <c r="O358" i="6"/>
  <c r="P362" i="6"/>
  <c r="J361" i="6"/>
  <c r="N362" i="6" s="1"/>
  <c r="R402" i="6"/>
  <c r="Q402" i="6"/>
  <c r="O402" i="6"/>
  <c r="J233" i="6"/>
  <c r="P235" i="6"/>
  <c r="P242" i="6"/>
  <c r="P250" i="6"/>
  <c r="P257" i="6"/>
  <c r="P264" i="6"/>
  <c r="P272" i="6"/>
  <c r="P278" i="6"/>
  <c r="P286" i="6"/>
  <c r="Q297" i="6"/>
  <c r="J307" i="6"/>
  <c r="N308" i="6" s="1"/>
  <c r="O323" i="6"/>
  <c r="R323" i="6"/>
  <c r="R366" i="6"/>
  <c r="Q366" i="6"/>
  <c r="O366" i="6"/>
  <c r="P369" i="6"/>
  <c r="J368" i="6"/>
  <c r="N369" i="6" s="1"/>
  <c r="R394" i="6"/>
  <c r="Q394" i="6"/>
  <c r="O394" i="6"/>
  <c r="Q230" i="6"/>
  <c r="J238" i="6"/>
  <c r="N239" i="6" s="1"/>
  <c r="Q242" i="6"/>
  <c r="J245" i="6"/>
  <c r="N246" i="6" s="1"/>
  <c r="Q250" i="6"/>
  <c r="J252" i="6"/>
  <c r="N253" i="6" s="1"/>
  <c r="Q257" i="6"/>
  <c r="J260" i="6"/>
  <c r="N261" i="6" s="1"/>
  <c r="Q264" i="6"/>
  <c r="J267" i="6"/>
  <c r="N268" i="6" s="1"/>
  <c r="Q272" i="6"/>
  <c r="J274" i="6"/>
  <c r="N275" i="6" s="1"/>
  <c r="Q278" i="6"/>
  <c r="J281" i="6"/>
  <c r="N282" i="6" s="1"/>
  <c r="Q286" i="6"/>
  <c r="Q304" i="6"/>
  <c r="Q311" i="6"/>
  <c r="R311" i="6"/>
  <c r="O319" i="6"/>
  <c r="R334" i="6"/>
  <c r="Q334" i="6"/>
  <c r="O334" i="6"/>
  <c r="P338" i="6"/>
  <c r="J337" i="6"/>
  <c r="N338" i="6" s="1"/>
  <c r="O342" i="6"/>
  <c r="R342" i="6"/>
  <c r="O346" i="6"/>
  <c r="O350" i="6"/>
  <c r="R350" i="6"/>
  <c r="O353" i="6"/>
  <c r="R373" i="6"/>
  <c r="Q373" i="6"/>
  <c r="O373" i="6"/>
  <c r="P377" i="6"/>
  <c r="J376" i="6"/>
  <c r="N377" i="6" s="1"/>
  <c r="R388" i="6"/>
  <c r="Q388" i="6"/>
  <c r="O388" i="6"/>
  <c r="P323" i="6"/>
  <c r="P330" i="6"/>
  <c r="P342" i="6"/>
  <c r="J383" i="6"/>
  <c r="N384" i="6" s="1"/>
  <c r="J390" i="6"/>
  <c r="N391" i="6" s="1"/>
  <c r="J397" i="6"/>
  <c r="N398" i="6" s="1"/>
  <c r="P35" i="1"/>
  <c r="R230" i="6" l="1"/>
  <c r="O230" i="6"/>
  <c r="R22" i="6"/>
  <c r="Q22" i="6"/>
  <c r="O22" i="6"/>
  <c r="Q35" i="7"/>
  <c r="R41" i="6"/>
  <c r="Q41" i="6"/>
  <c r="N32" i="6"/>
  <c r="N31" i="6"/>
  <c r="Q35" i="1"/>
  <c r="R35" i="1"/>
  <c r="R41" i="7"/>
  <c r="O35" i="7"/>
  <c r="R45" i="7"/>
  <c r="Q45" i="7"/>
  <c r="O41" i="7"/>
  <c r="O30" i="7"/>
  <c r="O124" i="6"/>
  <c r="R124" i="6"/>
  <c r="Q124" i="6"/>
  <c r="Q253" i="6"/>
  <c r="O253" i="6"/>
  <c r="R253" i="6"/>
  <c r="Q239" i="6"/>
  <c r="O239" i="6"/>
  <c r="R239" i="6"/>
  <c r="Q308" i="6"/>
  <c r="O308" i="6"/>
  <c r="R308" i="6"/>
  <c r="R293" i="6"/>
  <c r="Q293" i="6"/>
  <c r="O293" i="6"/>
  <c r="O369" i="6"/>
  <c r="Q369" i="6"/>
  <c r="R369" i="6"/>
  <c r="O315" i="6"/>
  <c r="R315" i="6"/>
  <c r="Q315" i="6"/>
  <c r="R44" i="6"/>
  <c r="Q44" i="6"/>
  <c r="O44" i="6"/>
  <c r="O377" i="6"/>
  <c r="Q377" i="6"/>
  <c r="R377" i="6"/>
  <c r="O183" i="6"/>
  <c r="Q183" i="6"/>
  <c r="R183" i="6"/>
  <c r="N27" i="6"/>
  <c r="N26" i="6"/>
  <c r="O384" i="6"/>
  <c r="R384" i="6"/>
  <c r="Q384" i="6"/>
  <c r="Q268" i="6"/>
  <c r="O268" i="6"/>
  <c r="R268" i="6"/>
  <c r="O398" i="6"/>
  <c r="R398" i="6"/>
  <c r="Q398" i="6"/>
  <c r="Q338" i="6"/>
  <c r="R338" i="6"/>
  <c r="O338" i="6"/>
  <c r="Q275" i="6"/>
  <c r="O275" i="6"/>
  <c r="R275" i="6"/>
  <c r="Q261" i="6"/>
  <c r="O261" i="6"/>
  <c r="R261" i="6"/>
  <c r="Q246" i="6"/>
  <c r="O246" i="6"/>
  <c r="R246" i="6"/>
  <c r="N235" i="6"/>
  <c r="N234" i="6"/>
  <c r="O362" i="6"/>
  <c r="Q362" i="6"/>
  <c r="R362" i="6"/>
  <c r="R200" i="6"/>
  <c r="Q200" i="6"/>
  <c r="O206" i="6"/>
  <c r="Q206" i="6"/>
  <c r="R206" i="6"/>
  <c r="O159" i="6"/>
  <c r="Q159" i="6"/>
  <c r="R159" i="6"/>
  <c r="O391" i="6"/>
  <c r="R391" i="6"/>
  <c r="Q391" i="6"/>
  <c r="O354" i="6"/>
  <c r="Q354" i="6"/>
  <c r="R354" i="6"/>
  <c r="R201" i="6"/>
  <c r="Q201" i="6"/>
  <c r="O167" i="6"/>
  <c r="Q167" i="6"/>
  <c r="R167" i="6"/>
  <c r="O138" i="6"/>
  <c r="R138" i="6"/>
  <c r="Q138" i="6"/>
  <c r="O132" i="6"/>
  <c r="Q132" i="6"/>
  <c r="R132" i="6"/>
  <c r="R39" i="6"/>
  <c r="Q39" i="6"/>
  <c r="Q282" i="6"/>
  <c r="O282" i="6"/>
  <c r="R282" i="6"/>
  <c r="O151" i="6"/>
  <c r="Q151" i="6"/>
  <c r="R151" i="6"/>
  <c r="O175" i="6"/>
  <c r="Q175" i="6"/>
  <c r="R175" i="6"/>
  <c r="O191" i="6"/>
  <c r="Q191" i="6"/>
  <c r="R191" i="6"/>
  <c r="Q31" i="6" l="1"/>
  <c r="R31" i="6"/>
  <c r="O31" i="6"/>
  <c r="O32" i="6"/>
  <c r="Q32" i="6"/>
  <c r="R32" i="6"/>
  <c r="Q234" i="6"/>
  <c r="O234" i="6"/>
  <c r="R234" i="6"/>
  <c r="O26" i="6"/>
  <c r="R26" i="6"/>
  <c r="Q26" i="6"/>
  <c r="O27" i="6"/>
  <c r="R27" i="6"/>
  <c r="Q27" i="6"/>
  <c r="O235" i="6"/>
  <c r="Q235" i="6"/>
  <c r="R235" i="6"/>
  <c r="I186" i="5" l="1"/>
  <c r="G190" i="5"/>
  <c r="P191" i="5" s="1"/>
  <c r="F190" i="5"/>
  <c r="J190" i="5" l="1"/>
  <c r="N191" i="5" s="1"/>
  <c r="Q191" i="5" s="1"/>
  <c r="O191" i="5" l="1"/>
  <c r="R191" i="5"/>
  <c r="G98" i="5"/>
  <c r="I140" i="5"/>
  <c r="I44" i="5"/>
  <c r="I48" i="5"/>
  <c r="G38" i="5" l="1"/>
  <c r="G34" i="5" s="1"/>
  <c r="G99" i="5"/>
  <c r="G97" i="5" s="1"/>
  <c r="G37" i="5"/>
  <c r="G33" i="5" s="1"/>
  <c r="G48" i="5"/>
  <c r="F48" i="5"/>
  <c r="F36" i="5"/>
  <c r="G44" i="5"/>
  <c r="P45" i="5" s="1"/>
  <c r="F44" i="5"/>
  <c r="I40" i="5"/>
  <c r="G40" i="5"/>
  <c r="P41" i="5" s="1"/>
  <c r="F40" i="5"/>
  <c r="F32" i="5"/>
  <c r="G32" i="5" l="1"/>
  <c r="G36" i="5"/>
  <c r="P37" i="5" s="1"/>
  <c r="J48" i="5"/>
  <c r="N49" i="5" s="1"/>
  <c r="O49" i="5" s="1"/>
  <c r="P49" i="5"/>
  <c r="J44" i="5"/>
  <c r="N45" i="5" s="1"/>
  <c r="J40" i="5"/>
  <c r="N41" i="5" s="1"/>
  <c r="R41" i="5" s="1"/>
  <c r="P33" i="5" l="1"/>
  <c r="O45" i="5"/>
  <c r="Q45" i="5"/>
  <c r="Q49" i="5"/>
  <c r="R49" i="5"/>
  <c r="O41" i="5"/>
  <c r="Q41" i="5"/>
  <c r="R45" i="5"/>
  <c r="I30" i="1" l="1"/>
  <c r="G30" i="1"/>
  <c r="P31" i="1" s="1"/>
  <c r="F30" i="1"/>
  <c r="I26" i="1"/>
  <c r="I17" i="1" s="1"/>
  <c r="G26" i="1"/>
  <c r="F26" i="1"/>
  <c r="I13" i="1" l="1"/>
  <c r="J17" i="1"/>
  <c r="N18" i="1" s="1"/>
  <c r="J26" i="1"/>
  <c r="N27" i="1" s="1"/>
  <c r="R27" i="1" s="1"/>
  <c r="J30" i="1"/>
  <c r="N31" i="1" s="1"/>
  <c r="R31" i="1" s="1"/>
  <c r="P27" i="1"/>
  <c r="O18" i="1" l="1"/>
  <c r="R18" i="1"/>
  <c r="Q18" i="1"/>
  <c r="O27" i="1"/>
  <c r="Q27" i="1"/>
  <c r="Q31" i="1"/>
  <c r="O31" i="1"/>
  <c r="G186" i="5"/>
  <c r="P187" i="5" s="1"/>
  <c r="F186" i="5"/>
  <c r="I181" i="5"/>
  <c r="G181" i="5"/>
  <c r="P182" i="5" s="1"/>
  <c r="F181" i="5"/>
  <c r="I177" i="5"/>
  <c r="G177" i="5"/>
  <c r="P178" i="5" s="1"/>
  <c r="F177" i="5"/>
  <c r="G173" i="5"/>
  <c r="P174" i="5" s="1"/>
  <c r="F173" i="5"/>
  <c r="H152" i="5"/>
  <c r="I152" i="5" s="1"/>
  <c r="G152" i="5"/>
  <c r="F152" i="5"/>
  <c r="I148" i="5"/>
  <c r="G148" i="5"/>
  <c r="P149" i="5" s="1"/>
  <c r="F148" i="5"/>
  <c r="G144" i="5"/>
  <c r="P145" i="5" s="1"/>
  <c r="F144" i="5"/>
  <c r="G140" i="5"/>
  <c r="F140" i="5"/>
  <c r="I136" i="5"/>
  <c r="G136" i="5"/>
  <c r="F136" i="5"/>
  <c r="I70" i="5"/>
  <c r="G70" i="5"/>
  <c r="F70" i="5"/>
  <c r="I67" i="5"/>
  <c r="I56" i="5" s="1"/>
  <c r="G67" i="5"/>
  <c r="P68" i="5" s="1"/>
  <c r="F67" i="5"/>
  <c r="I109" i="5"/>
  <c r="G109" i="5"/>
  <c r="P110" i="5" s="1"/>
  <c r="F109" i="5"/>
  <c r="I105" i="5"/>
  <c r="G105" i="5"/>
  <c r="P106" i="5" s="1"/>
  <c r="F105" i="5"/>
  <c r="F97" i="5"/>
  <c r="I28" i="5"/>
  <c r="G28" i="5"/>
  <c r="P29" i="5" s="1"/>
  <c r="F28" i="5"/>
  <c r="I24" i="5"/>
  <c r="G24" i="5"/>
  <c r="F24" i="5"/>
  <c r="I20" i="5"/>
  <c r="G20" i="5"/>
  <c r="F20" i="5"/>
  <c r="I17" i="5"/>
  <c r="G17" i="5"/>
  <c r="P18" i="5" s="1"/>
  <c r="F17" i="5"/>
  <c r="I13" i="5"/>
  <c r="G13" i="5"/>
  <c r="P14" i="5" s="1"/>
  <c r="F13" i="5"/>
  <c r="R9" i="5"/>
  <c r="Q9" i="5"/>
  <c r="P9" i="5"/>
  <c r="P53" i="5" l="1"/>
  <c r="J186" i="5"/>
  <c r="N187" i="5" s="1"/>
  <c r="Q187" i="5" s="1"/>
  <c r="J148" i="5"/>
  <c r="N149" i="5" s="1"/>
  <c r="O149" i="5" s="1"/>
  <c r="J17" i="5"/>
  <c r="N18" i="5" s="1"/>
  <c r="R18" i="5" s="1"/>
  <c r="I173" i="5"/>
  <c r="J173" i="5" s="1"/>
  <c r="N174" i="5" s="1"/>
  <c r="J24" i="5"/>
  <c r="N25" i="5" s="1"/>
  <c r="O25" i="5" s="1"/>
  <c r="J109" i="5"/>
  <c r="N110" i="5" s="1"/>
  <c r="O110" i="5" s="1"/>
  <c r="J67" i="5"/>
  <c r="N68" i="5" s="1"/>
  <c r="R68" i="5" s="1"/>
  <c r="J177" i="5"/>
  <c r="N178" i="5" s="1"/>
  <c r="R178" i="5" s="1"/>
  <c r="J20" i="5"/>
  <c r="N21" i="5" s="1"/>
  <c r="R21" i="5" s="1"/>
  <c r="J105" i="5"/>
  <c r="N106" i="5" s="1"/>
  <c r="R106" i="5" s="1"/>
  <c r="J136" i="5"/>
  <c r="N137" i="5" s="1"/>
  <c r="R137" i="5" s="1"/>
  <c r="J70" i="5"/>
  <c r="N71" i="5" s="1"/>
  <c r="O71" i="5" s="1"/>
  <c r="P21" i="5"/>
  <c r="P25" i="5"/>
  <c r="J13" i="5"/>
  <c r="N14" i="5" s="1"/>
  <c r="J28" i="5"/>
  <c r="N29" i="5" s="1"/>
  <c r="J140" i="5"/>
  <c r="N141" i="5" s="1"/>
  <c r="P141" i="5"/>
  <c r="P98" i="5"/>
  <c r="P137" i="5"/>
  <c r="P71" i="5"/>
  <c r="J152" i="5"/>
  <c r="N153" i="5" s="1"/>
  <c r="I144" i="5"/>
  <c r="J144" i="5" s="1"/>
  <c r="N145" i="5" s="1"/>
  <c r="P153" i="5"/>
  <c r="J181" i="5"/>
  <c r="N182" i="5" s="1"/>
  <c r="I52" i="5" l="1"/>
  <c r="I36" i="5" s="1"/>
  <c r="J36" i="5" s="1"/>
  <c r="N37" i="5" s="1"/>
  <c r="J56" i="5"/>
  <c r="N57" i="5" s="1"/>
  <c r="J101" i="5"/>
  <c r="N102" i="5" s="1"/>
  <c r="I97" i="5"/>
  <c r="J97" i="5" s="1"/>
  <c r="N98" i="5" s="1"/>
  <c r="J52" i="5"/>
  <c r="N53" i="5" s="1"/>
  <c r="R53" i="5" s="1"/>
  <c r="O18" i="5"/>
  <c r="R187" i="5"/>
  <c r="R25" i="5"/>
  <c r="Q149" i="5"/>
  <c r="Q137" i="5"/>
  <c r="O187" i="5"/>
  <c r="O68" i="5"/>
  <c r="O106" i="5"/>
  <c r="O137" i="5"/>
  <c r="Q25" i="5"/>
  <c r="R149" i="5"/>
  <c r="Q18" i="5"/>
  <c r="Q106" i="5"/>
  <c r="O178" i="5"/>
  <c r="O21" i="5"/>
  <c r="Q178" i="5"/>
  <c r="Q21" i="5"/>
  <c r="R71" i="5"/>
  <c r="Q68" i="5"/>
  <c r="Q110" i="5"/>
  <c r="Q71" i="5"/>
  <c r="R110" i="5"/>
  <c r="O174" i="5"/>
  <c r="R174" i="5"/>
  <c r="Q174" i="5"/>
  <c r="R182" i="5"/>
  <c r="Q182" i="5"/>
  <c r="O182" i="5"/>
  <c r="Q141" i="5"/>
  <c r="O141" i="5"/>
  <c r="R141" i="5"/>
  <c r="Q14" i="5"/>
  <c r="O14" i="5"/>
  <c r="R14" i="5"/>
  <c r="Q153" i="5"/>
  <c r="O153" i="5"/>
  <c r="R153" i="5"/>
  <c r="Q145" i="5"/>
  <c r="O145" i="5"/>
  <c r="R145" i="5"/>
  <c r="O29" i="5"/>
  <c r="R29" i="5"/>
  <c r="Q29" i="5"/>
  <c r="I32" i="5" l="1"/>
  <c r="J32" i="5" s="1"/>
  <c r="N33" i="5" s="1"/>
  <c r="Q33" i="5" s="1"/>
  <c r="R57" i="5"/>
  <c r="O57" i="5"/>
  <c r="Q57" i="5"/>
  <c r="Q102" i="5"/>
  <c r="R102" i="5"/>
  <c r="O102" i="5"/>
  <c r="O53" i="5"/>
  <c r="Q53" i="5"/>
  <c r="Q37" i="5"/>
  <c r="R37" i="5"/>
  <c r="O37" i="5"/>
  <c r="Q98" i="5"/>
  <c r="R98" i="5"/>
  <c r="O98" i="5"/>
  <c r="R33" i="5" l="1"/>
  <c r="O33" i="5"/>
  <c r="L13" i="1"/>
  <c r="P14" i="1"/>
  <c r="R9" i="1"/>
  <c r="Q9" i="1"/>
  <c r="P9" i="1"/>
  <c r="J13" i="1" l="1"/>
  <c r="N14" i="1" s="1"/>
  <c r="Q14" i="1" s="1"/>
  <c r="O14" i="1" l="1"/>
  <c r="R14" i="1"/>
</calcChain>
</file>

<file path=xl/comments1.xml><?xml version="1.0" encoding="utf-8"?>
<comments xmlns="http://schemas.openxmlformats.org/spreadsheetml/2006/main">
  <authors>
    <author>Вечканов Евгений Владимирович</author>
  </authors>
  <commentList>
    <comment ref="G22" authorId="0" shapeId="0">
      <text>
        <r>
          <rPr>
            <b/>
            <sz val="9"/>
            <color indexed="81"/>
            <rFont val="Tahoma"/>
            <family val="2"/>
            <charset val="204"/>
          </rPr>
          <t>Вечканов Евгений Владимирович:</t>
        </r>
        <r>
          <rPr>
            <sz val="9"/>
            <color indexed="81"/>
            <rFont val="Tahoma"/>
            <family val="2"/>
            <charset val="204"/>
          </rPr>
          <t xml:space="preserve">
с учетом перевода нагрузки на ПС Покровская</t>
        </r>
      </text>
    </comment>
  </commentList>
</comments>
</file>

<file path=xl/comments2.xml><?xml version="1.0" encoding="utf-8"?>
<comments xmlns="http://schemas.openxmlformats.org/spreadsheetml/2006/main">
  <authors>
    <author>Вечканов Евгений Владимирович</author>
  </authors>
  <commentList>
    <comment ref="G162" authorId="0" shapeId="0">
      <text>
        <r>
          <rPr>
            <b/>
            <sz val="9"/>
            <color indexed="81"/>
            <rFont val="Tahoma"/>
            <family val="2"/>
            <charset val="204"/>
          </rPr>
          <t>Вечканов Евгений Владимирович:</t>
        </r>
        <r>
          <rPr>
            <sz val="9"/>
            <color indexed="81"/>
            <rFont val="Tahoma"/>
            <family val="2"/>
            <charset val="204"/>
          </rPr>
          <t xml:space="preserve">
может появится нагрузка в кольце 35 с ПС Светлая</t>
        </r>
      </text>
    </comment>
  </commentList>
</comments>
</file>

<file path=xl/sharedStrings.xml><?xml version="1.0" encoding="utf-8"?>
<sst xmlns="http://schemas.openxmlformats.org/spreadsheetml/2006/main" count="2500" uniqueCount="548">
  <si>
    <t>УТВЕРЖДАЮ:</t>
  </si>
  <si>
    <t>Директор по передаче электроэнергии - 
главный инженер ОАО "ИЭСК"</t>
  </si>
  <si>
    <t>__________________А.Н. Мартынов</t>
  </si>
  <si>
    <t>Объект</t>
  </si>
  <si>
    <t>500 кВ</t>
  </si>
  <si>
    <t>220кВ</t>
  </si>
  <si>
    <t>110кВ</t>
  </si>
  <si>
    <t>35 кВ</t>
  </si>
  <si>
    <t>35/6</t>
  </si>
  <si>
    <t>110/35/10</t>
  </si>
  <si>
    <t>Установленная мощность</t>
  </si>
  <si>
    <t>Загрузка при отключении одного из трансформаторов с учетом ТУ и договоров</t>
  </si>
  <si>
    <t>Примечания</t>
  </si>
  <si>
    <t>МВА</t>
  </si>
  <si>
    <t>%</t>
  </si>
  <si>
    <t>Т-2</t>
  </si>
  <si>
    <t>Подстанции 110-35 кВ, питающиеся от ПС 220/110/10 кВ Правобережная</t>
  </si>
  <si>
    <t xml:space="preserve">Т-1 </t>
  </si>
  <si>
    <t xml:space="preserve">Т-2 </t>
  </si>
  <si>
    <t xml:space="preserve"> </t>
  </si>
  <si>
    <t>Т-1</t>
  </si>
  <si>
    <t>Иркутская область</t>
  </si>
  <si>
    <t>Широта</t>
  </si>
  <si>
    <t xml:space="preserve"> Долгота</t>
  </si>
  <si>
    <t>Место расположения центра питания</t>
  </si>
  <si>
    <t>Муниципальное образование</t>
  </si>
  <si>
    <t>Город/Населённый пункт</t>
  </si>
  <si>
    <t>Район(только для городов)</t>
  </si>
  <si>
    <t>Географические координаты центра питания (WGS 84- градусы с десятичными долями)</t>
  </si>
  <si>
    <t>Загрузка с учетом реализации договоров</t>
  </si>
  <si>
    <t>МВт</t>
  </si>
  <si>
    <t>Разрешенная мощность по АГО суммарно</t>
  </si>
  <si>
    <t>Разрешенная мощность по АГО от 670 кВт и выше</t>
  </si>
  <si>
    <t>Мощность по заключенным договорам ТП</t>
  </si>
  <si>
    <t>Разрешенная мощность по АГО 0-670 кВт</t>
  </si>
  <si>
    <t xml:space="preserve">Мощность по договорам ТП по стороне 6-10 кВ </t>
  </si>
  <si>
    <t>Зона обслуживания Восточных электрических сетей</t>
  </si>
  <si>
    <t>Иркутский р-н, с.Пивовариха</t>
  </si>
  <si>
    <t xml:space="preserve"> в т.ч. Подстанции 35 кВ, питающиеся от ПС 110/35/10 кВ Пивовариха</t>
  </si>
  <si>
    <t>ПС 35/10 кВ Дзержинск</t>
  </si>
  <si>
    <t>35/10</t>
  </si>
  <si>
    <t>Иркутский р-н, п. Дзержинск</t>
  </si>
  <si>
    <t>110/10</t>
  </si>
  <si>
    <t>ПС 110/10 кВ Никольск</t>
  </si>
  <si>
    <t>Т-3</t>
  </si>
  <si>
    <t>110/6</t>
  </si>
  <si>
    <t>110/35/6</t>
  </si>
  <si>
    <t>35/0,4</t>
  </si>
  <si>
    <t xml:space="preserve">
Объект
</t>
  </si>
  <si>
    <t>500кВ</t>
  </si>
  <si>
    <t>220 кВ</t>
  </si>
  <si>
    <t>35кВ</t>
  </si>
  <si>
    <t>Установ-ленная мощность</t>
  </si>
  <si>
    <t>Мощность по договорам ТП по стороне 
6-10 кВ</t>
  </si>
  <si>
    <t>Разрешенная мощность 
по АГО 
(от 0 - 
до 670 кВт)</t>
  </si>
  <si>
    <t>Разрешенная мощность 
по АГО 
(от 670 кВт 
и выше)</t>
  </si>
  <si>
    <t>Резерв мощности с учетом присоединенных потребителей (105%)</t>
  </si>
  <si>
    <t>Резерв мощности 
с учетом присоединенных потребителей и заключенных договоров ТП (105%)</t>
  </si>
  <si>
    <t>Планируемый резерв мощности с учётом присоединённых потребителей, заключенных договоров ТП и реализации инвестиционных программ по состоянию на конец года</t>
  </si>
  <si>
    <t>Процент реализации техусловий, %</t>
  </si>
  <si>
    <t>Процент ввода мощности по договорам, %</t>
  </si>
  <si>
    <t>Резерв мощности (1-й столбец), %</t>
  </si>
  <si>
    <t>Резерв мощности (2-й столбец), %</t>
  </si>
  <si>
    <t>Мощность</t>
  </si>
  <si>
    <t>Район (только 
для городов)</t>
  </si>
  <si>
    <t>Зона обслуживания Северных электрических сетей</t>
  </si>
  <si>
    <t>*</t>
  </si>
  <si>
    <t>220/110/10</t>
  </si>
  <si>
    <t>г. Братск</t>
  </si>
  <si>
    <t>ж.р. Центральный</t>
  </si>
  <si>
    <t>АТ-1</t>
  </si>
  <si>
    <t>АТ-2</t>
  </si>
  <si>
    <t>Иркутская область, Братский район</t>
  </si>
  <si>
    <t>35/10/6</t>
  </si>
  <si>
    <t>эл.снабжение от ПС-220кВ БЛПК</t>
  </si>
  <si>
    <t>эл.снабжение от ПС-220кВ Падунская</t>
  </si>
  <si>
    <t>ж.р. Гидростроитель</t>
  </si>
  <si>
    <t>эл.снабжение от ПС-110кВ Гидростроитель</t>
  </si>
  <si>
    <t>эл.снабжение от ПС-220кВ Коршуниха</t>
  </si>
  <si>
    <t>Иркутская обл.</t>
  </si>
  <si>
    <t>г. Железногорск-Илимский</t>
  </si>
  <si>
    <t>эл.снабжение от ПС-220кВ Рудногорская</t>
  </si>
  <si>
    <t>110/10/6</t>
  </si>
  <si>
    <t>Иркутская обл., Нижнеилимский р-н.</t>
  </si>
  <si>
    <t>п. Новая Игирма</t>
  </si>
  <si>
    <t>эл.снабжение от ПС-220кВ Сибирская</t>
  </si>
  <si>
    <t>г. Усть-Илимск</t>
  </si>
  <si>
    <t>ул. Братское шоссе</t>
  </si>
  <si>
    <t>эл.снабжение от ПС-110кВ Киренга</t>
  </si>
  <si>
    <t>Иркутская область, Казачинско - Ленский р-н.</t>
  </si>
  <si>
    <t>п. Окунайка</t>
  </si>
  <si>
    <t>Зона обслуживания Южных электрических сетей</t>
  </si>
  <si>
    <t>г.Иркутск</t>
  </si>
  <si>
    <t>г. Иркутск,</t>
  </si>
  <si>
    <t>АТ-1 220кВ</t>
  </si>
  <si>
    <t>АТ-2 220кВ</t>
  </si>
  <si>
    <t>АТ-1 10кВ</t>
  </si>
  <si>
    <t>АТ-2 10кВ</t>
  </si>
  <si>
    <t>Куйбышевский р-н, п.Искра,  ул.Центральная,2</t>
  </si>
  <si>
    <t>52.346767</t>
  </si>
  <si>
    <t>104.347816</t>
  </si>
  <si>
    <t>Куйбыш.р-н,ул.Р.Штаба,ул.М.Цукановой</t>
  </si>
  <si>
    <t>52.320568</t>
  </si>
  <si>
    <t>104.299143</t>
  </si>
  <si>
    <t>52.320375</t>
  </si>
  <si>
    <t>104.299996</t>
  </si>
  <si>
    <t>ул. Октяборьской Революции 14/1</t>
  </si>
  <si>
    <t>52.289834</t>
  </si>
  <si>
    <t>104.301696</t>
  </si>
  <si>
    <t>Кировский р-н ул.Сурнова,террит.УТС  (ТЭЦ-2)</t>
  </si>
  <si>
    <t>52.290852</t>
  </si>
  <si>
    <t>104.277167</t>
  </si>
  <si>
    <t>Октябрьский р-н,ул.Байкальская, 250 "Б"</t>
  </si>
  <si>
    <t>52.253134</t>
  </si>
  <si>
    <t>104.334071</t>
  </si>
  <si>
    <t>Подстанции 110-35 кВ, питающиеся от ПС 220/110/10 кВ Байкальская</t>
  </si>
  <si>
    <t>Октябрьский р-н,ул.Байкальская, 219 "А"</t>
  </si>
  <si>
    <t>52.261502</t>
  </si>
  <si>
    <t>104.343973</t>
  </si>
  <si>
    <t>Иркутский р-н</t>
  </si>
  <si>
    <t>21км Байкальского тракта</t>
  </si>
  <si>
    <t>52.17792</t>
  </si>
  <si>
    <t>104.473725</t>
  </si>
  <si>
    <t>Подстанции, питающиеся от ПС 110/35/10 кВ Летная</t>
  </si>
  <si>
    <t>26 км Байкальского тракта</t>
  </si>
  <si>
    <t>52.162139</t>
  </si>
  <si>
    <t>104.518512</t>
  </si>
  <si>
    <t>23 км Байкальского тракта</t>
  </si>
  <si>
    <t>52.166417</t>
  </si>
  <si>
    <t>104.497869</t>
  </si>
  <si>
    <t>г. Иркутск</t>
  </si>
  <si>
    <t>Подстанции, питающиеся от ИГЭС-Пивзавод-Ново-Ленино и ИГЭС-Мельниково-Ново-Ленино</t>
  </si>
  <si>
    <t>ПС Студенческая</t>
  </si>
  <si>
    <t xml:space="preserve"> Свердловский район,  Лермонтова 124</t>
  </si>
  <si>
    <t>52.257505</t>
  </si>
  <si>
    <t>104.257035</t>
  </si>
  <si>
    <t xml:space="preserve">Свердловский р-н, рядом с м-ном Первомайский </t>
  </si>
  <si>
    <t>52.263752</t>
  </si>
  <si>
    <t>104.223426</t>
  </si>
  <si>
    <t>Т-4</t>
  </si>
  <si>
    <t>ПС Мельниково 6кВ</t>
  </si>
  <si>
    <t>ПС Пивзавод 110кВ</t>
  </si>
  <si>
    <t>110/35/10/6</t>
  </si>
  <si>
    <t xml:space="preserve"> 50 м юго-восточнее Ново-Иркутской ТЭЦ</t>
  </si>
  <si>
    <t>52.241695</t>
  </si>
  <si>
    <t>104.198592</t>
  </si>
  <si>
    <t>ПС Пивзавод 35кВ</t>
  </si>
  <si>
    <t>ПС Пивзавод 10кВ</t>
  </si>
  <si>
    <t>ПС Пивзавод 6кВ</t>
  </si>
  <si>
    <t>ПС Глазково 110кВ</t>
  </si>
  <si>
    <t>Свердловский р-н,ул.Маяковского и Долгополова</t>
  </si>
  <si>
    <t>52.283517</t>
  </si>
  <si>
    <t>104.236511</t>
  </si>
  <si>
    <t>ПС Глазково 10кВ</t>
  </si>
  <si>
    <t>ПС Глазково 6кВ</t>
  </si>
  <si>
    <t>220/35</t>
  </si>
  <si>
    <t>220/10/6</t>
  </si>
  <si>
    <t>Ленинский р-н,18-й Советский переулок ближе к объездн.дороге</t>
  </si>
  <si>
    <t>52.341542</t>
  </si>
  <si>
    <t>104.163624</t>
  </si>
  <si>
    <t>Принадлежит УТС НИТЭЦ</t>
  </si>
  <si>
    <t>г.Шелехов</t>
  </si>
  <si>
    <t>Подстанции, питающиеся от ПС220/110/35/27,5 кВ Слюдянка, принадлежащая ОАО РЖД</t>
  </si>
  <si>
    <t>Слюдянский р-н</t>
  </si>
  <si>
    <t xml:space="preserve"> г.Слюдянка</t>
  </si>
  <si>
    <t>220/110/35/10</t>
  </si>
  <si>
    <t>АТ-8</t>
  </si>
  <si>
    <t>52.193725</t>
  </si>
  <si>
    <t>104.093334</t>
  </si>
  <si>
    <t>г. Ангарск</t>
  </si>
  <si>
    <t>г. Усолье-Сибирское</t>
  </si>
  <si>
    <t>Географические координаты центра питания (WGS 84-градусы с дес.долями)</t>
  </si>
  <si>
    <t>Город/ Населён-ный пункт</t>
  </si>
  <si>
    <t xml:space="preserve">p   </t>
  </si>
  <si>
    <t xml:space="preserve">T   p   </t>
  </si>
  <si>
    <t xml:space="preserve">T p     </t>
  </si>
  <si>
    <t xml:space="preserve">p      </t>
  </si>
  <si>
    <t xml:space="preserve">  p     </t>
  </si>
  <si>
    <t>"____"____________________20__ г.</t>
  </si>
  <si>
    <t>Подстанции, питающиеся от ПС 220/110/10 кВ Восточная</t>
  </si>
  <si>
    <t>Иркутский район</t>
  </si>
  <si>
    <t>д. Новая Лисиха</t>
  </si>
  <si>
    <t>предместье Рабочее</t>
  </si>
  <si>
    <t>ПС Восточная 110 кВ</t>
  </si>
  <si>
    <t>Восточная 10 кВ</t>
  </si>
  <si>
    <t>Максимальная потребляемая мощность (загрузка) (прогноз)</t>
  </si>
  <si>
    <t>п.Патроны 21км Байкальского тракта</t>
  </si>
  <si>
    <t>Перечень центров питания, имеющих резервы на технологическое присоединение дополнительной мощности на перспективе 2017 года</t>
  </si>
  <si>
    <t>"____"____________________2013 г.</t>
  </si>
  <si>
    <t>;uuu</t>
  </si>
  <si>
    <t>ОЦП</t>
  </si>
  <si>
    <t xml:space="preserve">БПП                 </t>
  </si>
  <si>
    <t>500/220/10</t>
  </si>
  <si>
    <t>п.Турма</t>
  </si>
  <si>
    <t>БЛПК</t>
  </si>
  <si>
    <t>Промбаза</t>
  </si>
  <si>
    <t>Южная</t>
  </si>
  <si>
    <t xml:space="preserve"> ;up   </t>
  </si>
  <si>
    <t>Городская</t>
  </si>
  <si>
    <t>эл.снабжение от ПС-110кВ Городская</t>
  </si>
  <si>
    <t>Чекановская</t>
  </si>
  <si>
    <t>ж.р. Чекановский</t>
  </si>
  <si>
    <t>;u  ;uuu</t>
  </si>
  <si>
    <t>Падунская</t>
  </si>
  <si>
    <t>220/110/35</t>
  </si>
  <si>
    <t>ж.р. Энергетик</t>
  </si>
  <si>
    <t>откл.АТ2</t>
  </si>
  <si>
    <t>откл.АТ1</t>
  </si>
  <si>
    <t xml:space="preserve">Т-3 </t>
  </si>
  <si>
    <t>Инкубатор</t>
  </si>
  <si>
    <t>ж.р. Падунский</t>
  </si>
  <si>
    <t>Западная</t>
  </si>
  <si>
    <t>Котельная</t>
  </si>
  <si>
    <t xml:space="preserve">T ;up   </t>
  </si>
  <si>
    <t>Гидростроитель</t>
  </si>
  <si>
    <t>110/35/27/6</t>
  </si>
  <si>
    <t>Временная Птф</t>
  </si>
  <si>
    <t>ж.р. Падун</t>
  </si>
  <si>
    <t xml:space="preserve">Горводопровод       </t>
  </si>
  <si>
    <t>плотина БГЭС</t>
  </si>
  <si>
    <t xml:space="preserve">ЛПК-122             </t>
  </si>
  <si>
    <t xml:space="preserve">p       </t>
  </si>
  <si>
    <t xml:space="preserve">№24               </t>
  </si>
  <si>
    <t xml:space="preserve">БР-72               </t>
  </si>
  <si>
    <t>дорога в аэропорт г. Братска</t>
  </si>
  <si>
    <t>Кобляково</t>
  </si>
  <si>
    <t>п. Кобляково</t>
  </si>
  <si>
    <t xml:space="preserve">Птицефабрика        </t>
  </si>
  <si>
    <t xml:space="preserve">Энергетик-1         </t>
  </si>
  <si>
    <t xml:space="preserve">Энергетик-2         </t>
  </si>
  <si>
    <t xml:space="preserve">Энергетик-3     </t>
  </si>
  <si>
    <t>Пурсей</t>
  </si>
  <si>
    <t>220/6</t>
  </si>
  <si>
    <t xml:space="preserve">Заводская           </t>
  </si>
  <si>
    <t>СПП</t>
  </si>
  <si>
    <t>220/35/6</t>
  </si>
  <si>
    <t>Седановский переключательный пункт</t>
  </si>
  <si>
    <t>Джижива</t>
  </si>
  <si>
    <t>Иркутская область, Чунский р-н</t>
  </si>
  <si>
    <t>п. Джижива</t>
  </si>
  <si>
    <t>эл.снабжение от ПС-220кВ Джижива</t>
  </si>
  <si>
    <t>Червянка</t>
  </si>
  <si>
    <t>п. Червянка</t>
  </si>
  <si>
    <t>эл.снабжение от ПС-220кВ СПП</t>
  </si>
  <si>
    <t>Седаново</t>
  </si>
  <si>
    <t>Иркутская область, Усть-Илимский р-н.</t>
  </si>
  <si>
    <t>п. Седаново</t>
  </si>
  <si>
    <t>Кашима</t>
  </si>
  <si>
    <t>с. Подъеланка</t>
  </si>
  <si>
    <t>Подъеланка</t>
  </si>
  <si>
    <t>Ершово</t>
  </si>
  <si>
    <t>п. Ершово</t>
  </si>
  <si>
    <t>Эдучанка</t>
  </si>
  <si>
    <t>п. Эдучанка</t>
  </si>
  <si>
    <t>Н-Эдучанка</t>
  </si>
  <si>
    <t>;u ;uuu</t>
  </si>
  <si>
    <t>Коршуниха</t>
  </si>
  <si>
    <t>220/110/35/10/6</t>
  </si>
  <si>
    <t xml:space="preserve">T  p   </t>
  </si>
  <si>
    <t xml:space="preserve">Н-Коршуниха         </t>
  </si>
  <si>
    <t>п. Коршуновский</t>
  </si>
  <si>
    <t>Железногорская</t>
  </si>
  <si>
    <t>Рудногорская</t>
  </si>
  <si>
    <t>п. Рудногорск</t>
  </si>
  <si>
    <t xml:space="preserve">Ждановская          </t>
  </si>
  <si>
    <t xml:space="preserve">Карьер              </t>
  </si>
  <si>
    <t>п. Янгель</t>
  </si>
  <si>
    <t>ЛДК Игирма</t>
  </si>
  <si>
    <t xml:space="preserve">Н-Илимская          </t>
  </si>
  <si>
    <t>п. Новоилимск</t>
  </si>
  <si>
    <t xml:space="preserve">Березняки           </t>
  </si>
  <si>
    <t>п. Березняки</t>
  </si>
  <si>
    <t>эл.снабжение от ПС-110кВ Березняки</t>
  </si>
  <si>
    <t>Дальний</t>
  </si>
  <si>
    <t>п. Дальний</t>
  </si>
  <si>
    <t>Заморский</t>
  </si>
  <si>
    <t>п. Заморский</t>
  </si>
  <si>
    <t>Радищев</t>
  </si>
  <si>
    <t>Шестаково</t>
  </si>
  <si>
    <t>27,5/6</t>
  </si>
  <si>
    <t>п. Шестаково</t>
  </si>
  <si>
    <t>№ 3</t>
  </si>
  <si>
    <t>правый берег</t>
  </si>
  <si>
    <t>№ 6</t>
  </si>
  <si>
    <t>левый берег</t>
  </si>
  <si>
    <t>2 рем</t>
  </si>
  <si>
    <t>1 рем</t>
  </si>
  <si>
    <t>Таёжная</t>
  </si>
  <si>
    <t>эл.снабжение от ПС-220кВ Таёжная</t>
  </si>
  <si>
    <t>Межница</t>
  </si>
  <si>
    <t>Симахинская</t>
  </si>
  <si>
    <t xml:space="preserve">Карапчанка          </t>
  </si>
  <si>
    <t>Иркутская обл., Усть-Илимский р-н.</t>
  </si>
  <si>
    <t>р.п. Железнодорожный, промзона.</t>
  </si>
  <si>
    <t>эл.снабжение от ПС-110кВ Карапчанка</t>
  </si>
  <si>
    <t>Северная 35кВ</t>
  </si>
  <si>
    <t>р.п. Железнодорожный</t>
  </si>
  <si>
    <t>Жерон</t>
  </si>
  <si>
    <t>4 квартал, Жеронская дача</t>
  </si>
  <si>
    <t>Туба</t>
  </si>
  <si>
    <t>п. Тубинский</t>
  </si>
  <si>
    <t>57.64494</t>
  </si>
  <si>
    <t>103.28865</t>
  </si>
  <si>
    <t xml:space="preserve">;uuu  </t>
  </si>
  <si>
    <t>Сибирская</t>
  </si>
  <si>
    <t>220/35/10</t>
  </si>
  <si>
    <t>№ 7</t>
  </si>
  <si>
    <t>ул. Горная (УК-9)</t>
  </si>
  <si>
    <t>№ 8</t>
  </si>
  <si>
    <t>№ 9</t>
  </si>
  <si>
    <t>Левый берег, 
ул. Ангарская</t>
  </si>
  <si>
    <t>№10</t>
  </si>
  <si>
    <t>ул. Полевая (район АЗС-5)</t>
  </si>
  <si>
    <t>№11</t>
  </si>
  <si>
    <t>№12</t>
  </si>
  <si>
    <t>ул. Братская</t>
  </si>
  <si>
    <t>58.00531</t>
  </si>
  <si>
    <t>102.677889</t>
  </si>
  <si>
    <t>№16</t>
  </si>
  <si>
    <t>ул. Рабочая (р-н ПС Сибирская)</t>
  </si>
  <si>
    <t>58.006537</t>
  </si>
  <si>
    <t>102.654366</t>
  </si>
  <si>
    <t>№20</t>
  </si>
  <si>
    <t>в районе ул. Почтовая</t>
  </si>
  <si>
    <t>№36</t>
  </si>
  <si>
    <t>Бадарма</t>
  </si>
  <si>
    <t>п. Бадарминский</t>
  </si>
  <si>
    <t>Н-Кеуль</t>
  </si>
  <si>
    <t>с. Кеуль</t>
  </si>
  <si>
    <t>58.432948</t>
  </si>
  <si>
    <t>102.801249</t>
  </si>
  <si>
    <t>Н-Невон</t>
  </si>
  <si>
    <t>п. Невон</t>
  </si>
  <si>
    <t>эл.снабжение от УИТЭЦ</t>
  </si>
  <si>
    <t>Вереинская</t>
  </si>
  <si>
    <t>Лена</t>
  </si>
  <si>
    <t>г. Усть-Кут</t>
  </si>
  <si>
    <t>ул. Чернышевского 23а</t>
  </si>
  <si>
    <t>Т-5</t>
  </si>
  <si>
    <t>эл.снабжение от ПС-220кВ Лена</t>
  </si>
  <si>
    <t>Осетрово</t>
  </si>
  <si>
    <t>северо-восток от вокзала ст.Лена</t>
  </si>
  <si>
    <t>ЦРММ</t>
  </si>
  <si>
    <t>северо-запад от Усть-Кутского МПК</t>
  </si>
  <si>
    <t>Подымахино</t>
  </si>
  <si>
    <t>Иркутская обл., Усть-Кутский р-н.</t>
  </si>
  <si>
    <t>п. Казарки</t>
  </si>
  <si>
    <t>Верхнемарково</t>
  </si>
  <si>
    <t>п. Верхнемарково</t>
  </si>
  <si>
    <t>По 3 кат. надежн.</t>
  </si>
  <si>
    <t>Макарово</t>
  </si>
  <si>
    <t>Иркутская область, Киренский р-н.</t>
  </si>
  <si>
    <t>с. Макарово</t>
  </si>
  <si>
    <t>Киренская</t>
  </si>
  <si>
    <t>г. Киренск</t>
  </si>
  <si>
    <t>м/р Гарь</t>
  </si>
  <si>
    <t>эл.снабжение от ПС-110кВ Киренская</t>
  </si>
  <si>
    <t>Алексеевская</t>
  </si>
  <si>
    <t>д. Алексеевка</t>
  </si>
  <si>
    <t xml:space="preserve">Салтыково           </t>
  </si>
  <si>
    <t>д. Салтыкова</t>
  </si>
  <si>
    <t>Вишняково</t>
  </si>
  <si>
    <t>п. Юбилейный</t>
  </si>
  <si>
    <t>Чечуйск</t>
  </si>
  <si>
    <t>п. Чечуйск</t>
  </si>
  <si>
    <t>58.07497</t>
  </si>
  <si>
    <t>108.70834</t>
  </si>
  <si>
    <t>Петропавловск</t>
  </si>
  <si>
    <t>с. Петропавловск</t>
  </si>
  <si>
    <t>Киренга</t>
  </si>
  <si>
    <t>п. Магистральный</t>
  </si>
  <si>
    <t>Небель</t>
  </si>
  <si>
    <t>п. Небель</t>
  </si>
  <si>
    <t>Окунайка</t>
  </si>
  <si>
    <t>Талая</t>
  </si>
  <si>
    <t>Иркутская область, Казач-Ленский р-н.</t>
  </si>
  <si>
    <t>п. Талый</t>
  </si>
  <si>
    <t>Покосное</t>
  </si>
  <si>
    <t>с. Покосное</t>
  </si>
  <si>
    <t>эл.снабжение от ПС-220кВ Покосное</t>
  </si>
  <si>
    <t>Александровка</t>
  </si>
  <si>
    <t>с. Александровка</t>
  </si>
  <si>
    <t>Большеокинск</t>
  </si>
  <si>
    <t>с. Большеокинск</t>
  </si>
  <si>
    <t>Добчур</t>
  </si>
  <si>
    <t>п. Добчур</t>
  </si>
  <si>
    <t>Калтук</t>
  </si>
  <si>
    <t>с. Калтук</t>
  </si>
  <si>
    <t>Кардой</t>
  </si>
  <si>
    <t>с. Казарки</t>
  </si>
  <si>
    <t>Ключи-Булак</t>
  </si>
  <si>
    <t>с. Ключи-Булак</t>
  </si>
  <si>
    <t>Кобь</t>
  </si>
  <si>
    <t>с. Кобь</t>
  </si>
  <si>
    <t>Куватка</t>
  </si>
  <si>
    <t>д. Куватка</t>
  </si>
  <si>
    <t>Леоново</t>
  </si>
  <si>
    <t>д. Леонова</t>
  </si>
  <si>
    <t>Октябрьская</t>
  </si>
  <si>
    <t>д. Октябрьская</t>
  </si>
  <si>
    <t>Тангуй</t>
  </si>
  <si>
    <t>с. Тэмь</t>
  </si>
  <si>
    <t>Тэмь</t>
  </si>
  <si>
    <t>Харанжино</t>
  </si>
  <si>
    <t>п. Харанжино</t>
  </si>
  <si>
    <t xml:space="preserve">бульвар Постышева 130а </t>
  </si>
  <si>
    <t>52.260799</t>
  </si>
  <si>
    <t>104.312221</t>
  </si>
  <si>
    <t>Есть техническая возможность</t>
  </si>
  <si>
    <t>Т-3(ЮЭС)</t>
  </si>
  <si>
    <t>Свердловский, Ершовский водозабор</t>
  </si>
  <si>
    <t>52.217383</t>
  </si>
  <si>
    <t>104.333592</t>
  </si>
  <si>
    <t>Техническая возможность есть</t>
  </si>
  <si>
    <t>51.637232</t>
  </si>
  <si>
    <t>103.696280</t>
  </si>
  <si>
    <t xml:space="preserve"> с. Быстрое</t>
  </si>
  <si>
    <t>51.741646</t>
  </si>
  <si>
    <t>103.432575</t>
  </si>
  <si>
    <t>Зона обслуживания Центральныхных электрических сетей</t>
  </si>
  <si>
    <t>Иркутская(ГПП-1, ГПП-2)</t>
  </si>
  <si>
    <t>500/220/110/35/10/6</t>
  </si>
  <si>
    <t>Южный массив, квартал 2:  ГПП-1 - строение 2; ГПП-2 - строение 3</t>
  </si>
  <si>
    <t>52.459856     52.472035</t>
  </si>
  <si>
    <t>103.865846 103.885051</t>
  </si>
  <si>
    <t>АТ-9</t>
  </si>
  <si>
    <t>АТ-10</t>
  </si>
  <si>
    <t>Подстанции 220-35 кВ, питающиеся от ПС 500/220/110/35/10/6 кВ Иркутская</t>
  </si>
  <si>
    <t>Иркутская область, Ангарский р-н,</t>
  </si>
  <si>
    <t>Прибрежная</t>
  </si>
  <si>
    <t>мкр-н 30, соор. 300</t>
  </si>
  <si>
    <t>52.526319</t>
  </si>
  <si>
    <t>103.846172</t>
  </si>
  <si>
    <t>Подстанции 110-35 кВ, питающиеся от ПС 220/110/10 кВ УП-15</t>
  </si>
  <si>
    <t>ЗГО</t>
  </si>
  <si>
    <t>110/35/10 кВ</t>
  </si>
  <si>
    <t>прилегает к сев.восточной части ОАО ПО Усольмаш</t>
  </si>
  <si>
    <t>52.733118</t>
  </si>
  <si>
    <t>103.676744</t>
  </si>
  <si>
    <t>Подстанции 110-35 кВ, питающиеся от ПС 110 кВ ТЭЦ-9</t>
  </si>
  <si>
    <t>Промышленная</t>
  </si>
  <si>
    <t>с ю-з стороны территории Ангарского электро-механического завода</t>
  </si>
  <si>
    <t>52.513153</t>
  </si>
  <si>
    <t>103.907322</t>
  </si>
  <si>
    <t>Подстанции 110-35 кВ, питающиеся от ПС 110 кВ ТЭЦ-11</t>
  </si>
  <si>
    <t>Иркутская область, Усолльский р-н,</t>
  </si>
  <si>
    <t>Лесозавод</t>
  </si>
  <si>
    <t>1,5 км по направлению на юго-восток от с. Узкий Луг</t>
  </si>
  <si>
    <t>52.893515</t>
  </si>
  <si>
    <t>103.271507</t>
  </si>
  <si>
    <t>Огнеупоры</t>
  </si>
  <si>
    <t>Иркутская область, Черемховский р-н,</t>
  </si>
  <si>
    <t>п. Михайловка</t>
  </si>
  <si>
    <t>52.981644</t>
  </si>
  <si>
    <t>103.276479</t>
  </si>
  <si>
    <t>ПС Мельниково Т3,Т4 110 кВ</t>
  </si>
  <si>
    <t>ПС Мельниково Т1,Т2 110 кВ</t>
  </si>
  <si>
    <t>ПС Мельниково 10 кВ</t>
  </si>
  <si>
    <t>43км Байкальского тракта</t>
  </si>
  <si>
    <t>52.030291</t>
  </si>
  <si>
    <t>104.635478</t>
  </si>
  <si>
    <t>Отсутствует техническая возможность по ПС Байкальская</t>
  </si>
  <si>
    <t>ПС Туристская 110 кВ</t>
  </si>
  <si>
    <t>п.Листвянка</t>
  </si>
  <si>
    <t>зем.участок санатория "Байкал"</t>
  </si>
  <si>
    <t>51.906729</t>
  </si>
  <si>
    <t>104.814171</t>
  </si>
  <si>
    <t xml:space="preserve">Отсутствует техническая возможность </t>
  </si>
  <si>
    <t>ПС Туристская 35кВ</t>
  </si>
  <si>
    <t>ПС Туристская 10кВ</t>
  </si>
  <si>
    <t>Отсутствует техническая возможность по 110кВ</t>
  </si>
  <si>
    <t>Подстанции, питающиеся от ПС 110/35/10 кВ Туристская</t>
  </si>
  <si>
    <t>51.877975</t>
  </si>
  <si>
    <t>104.842688</t>
  </si>
  <si>
    <t xml:space="preserve"> 54 км Байкальского тракта, д. Б.речка</t>
  </si>
  <si>
    <t>51.954829</t>
  </si>
  <si>
    <t>104.745588</t>
  </si>
  <si>
    <t>Отсутствует техническая возможность по ПС Туристская</t>
  </si>
  <si>
    <t>АТ-1 110кВ</t>
  </si>
  <si>
    <t>АТ-2 110кВ</t>
  </si>
  <si>
    <t>ПС Восточная 220 кВ</t>
  </si>
  <si>
    <t>ПС Сосновая 110 кВ</t>
  </si>
  <si>
    <t>ПС Летняя 110 кВ</t>
  </si>
  <si>
    <t>ПС Патроны 110 кВ</t>
  </si>
  <si>
    <t>ПС Новая Лисиха 110 кВ</t>
  </si>
  <si>
    <t>ПС Байкальская 220 кВ</t>
  </si>
  <si>
    <t>ПС Байкальская 110 кВ</t>
  </si>
  <si>
    <t>ПС Байкальская Т-3 220 кВ</t>
  </si>
  <si>
    <t>Байкальская 10 кВ</t>
  </si>
  <si>
    <t>Октябрьский р-н,ул.Депутатская, уг.ул.Станиславского</t>
  </si>
  <si>
    <t>52.262445</t>
  </si>
  <si>
    <t>104.333423</t>
  </si>
  <si>
    <t>Отсутствует техническая возможность</t>
  </si>
  <si>
    <t xml:space="preserve"> Октябрьский р-н,ул.Партизанская, 117 "А"</t>
  </si>
  <si>
    <t>52.270555</t>
  </si>
  <si>
    <t>104.311087</t>
  </si>
  <si>
    <t>Отсутствует техническая возможность по ПС Нагорная и Байкальская</t>
  </si>
  <si>
    <t>в районе Чертугеевского залива</t>
  </si>
  <si>
    <t>52.248176</t>
  </si>
  <si>
    <t>104.375731</t>
  </si>
  <si>
    <t xml:space="preserve"> п.Молодежный</t>
  </si>
  <si>
    <t>ул.Приморская</t>
  </si>
  <si>
    <t>52.244134</t>
  </si>
  <si>
    <t>104.410189</t>
  </si>
  <si>
    <t>ТСЖ Молодежное</t>
  </si>
  <si>
    <t>52.240384</t>
  </si>
  <si>
    <t>104.422009</t>
  </si>
  <si>
    <t>ПС Релейная 110 кВ</t>
  </si>
  <si>
    <t>ПС Приморская 110 кВ</t>
  </si>
  <si>
    <t>ПС Молодежная 110 кВ</t>
  </si>
  <si>
    <t>ПС Березовая 110 кВ</t>
  </si>
  <si>
    <t>ПС Нагорная 110 кВ</t>
  </si>
  <si>
    <t>ПС Партизанская 35 кВ</t>
  </si>
  <si>
    <t>ПС Листвянка 35 кВ</t>
  </si>
  <si>
    <t>ПС Большая речка 35 кВ</t>
  </si>
  <si>
    <t>ПС Жемчужная 35 кВ</t>
  </si>
  <si>
    <t>ПС Пансионат 35 кВ</t>
  </si>
  <si>
    <t>ПС РКК 35 кВ</t>
  </si>
  <si>
    <t>ПС Городская 110 кВ</t>
  </si>
  <si>
    <t>ПС Знаменская 110 кВ</t>
  </si>
  <si>
    <t>ПС Знаменская-2 110 кВ</t>
  </si>
  <si>
    <t>ПС Искра 110 кВ</t>
  </si>
  <si>
    <t>ПС Светлая 220 кВ</t>
  </si>
  <si>
    <t>ПС Цимлянская 110 кВ</t>
  </si>
  <si>
    <t>ПС Ерши 110 кВ</t>
  </si>
  <si>
    <t>ПС Рудная110 кВ</t>
  </si>
  <si>
    <t>ПС Быстрая 110 кВ</t>
  </si>
  <si>
    <t>Шелеховский р-н</t>
  </si>
  <si>
    <t>п.Баклаши</t>
  </si>
  <si>
    <t>52.217428</t>
  </si>
  <si>
    <t>104.007683</t>
  </si>
  <si>
    <t>с. Смоленщина</t>
  </si>
  <si>
    <t>52.252374</t>
  </si>
  <si>
    <t>104.114486</t>
  </si>
  <si>
    <t>Подстанции, питающиеся от ПС 220/35 кВ Светлая (в кольце с ПС Пивзавод)</t>
  </si>
  <si>
    <t>ПС Летняя 35 кВ</t>
  </si>
  <si>
    <t>ПС Баклаши 35 кВ</t>
  </si>
  <si>
    <t>ПС Смоленщина 35 кВ</t>
  </si>
  <si>
    <t>ПС Бытовая 220 кВ</t>
  </si>
  <si>
    <t>ПС Летняя 10 кВ</t>
  </si>
  <si>
    <t>ПС Дачная</t>
  </si>
  <si>
    <t>52.151644</t>
  </si>
  <si>
    <t>104.565186</t>
  </si>
  <si>
    <t>Отсутствует техническая возможность по ПС Летняя, Байкальская</t>
  </si>
  <si>
    <t>ПС Пивовариха 110 кВ</t>
  </si>
  <si>
    <t>ПС Пивовариха 35 кВ</t>
  </si>
  <si>
    <t>ПС Пивовариха 10 кВ</t>
  </si>
  <si>
    <t>ПС Покровская 110 кВ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</si>
</sst>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р_._-;\-* #,##0.00_р_._-;_-* &quot;-&quot;??_р_._-;_-@_-"/>
    <numFmt numFmtId="165" formatCode="0.0"/>
    <numFmt numFmtId="166" formatCode="0.000"/>
    <numFmt numFmtId="167" formatCode="0.0000"/>
    <numFmt numFmtId="168" formatCode="0.00000"/>
  </numFmts>
  <fonts count="48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b/>
      <i/>
      <sz val="10"/>
      <name val="Arial"/>
      <family val="2"/>
      <charset val="204"/>
    </font>
    <font>
      <b/>
      <sz val="10"/>
      <color indexed="23"/>
      <name val="Arial"/>
      <family val="2"/>
      <charset val="204"/>
    </font>
    <font>
      <sz val="8"/>
      <name val="Calibri"/>
      <family val="2"/>
      <charset val="204"/>
    </font>
    <font>
      <b/>
      <sz val="12"/>
      <name val="Arial"/>
      <family val="2"/>
      <charset val="204"/>
    </font>
    <font>
      <sz val="12"/>
      <name val="Arial"/>
      <family val="2"/>
      <charset val="204"/>
    </font>
    <font>
      <sz val="11"/>
      <color indexed="8"/>
      <name val="Arial"/>
      <family val="2"/>
      <charset val="204"/>
    </font>
    <font>
      <b/>
      <sz val="14"/>
      <name val="Arial"/>
      <family val="2"/>
      <charset val="204"/>
    </font>
    <font>
      <b/>
      <sz val="16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b/>
      <sz val="10"/>
      <color theme="1"/>
      <name val="Arial"/>
      <family val="2"/>
      <charset val="204"/>
    </font>
    <font>
      <b/>
      <sz val="10"/>
      <color theme="1"/>
      <name val="Calibri"/>
      <family val="2"/>
      <charset val="204"/>
      <scheme val="minor"/>
    </font>
    <font>
      <b/>
      <i/>
      <sz val="20"/>
      <name val="Arial"/>
      <family val="2"/>
      <charset val="204"/>
    </font>
    <font>
      <b/>
      <sz val="12"/>
      <name val="Arial Cyr"/>
      <charset val="204"/>
    </font>
    <font>
      <b/>
      <sz val="10"/>
      <name val="Arial Cyr"/>
      <charset val="204"/>
    </font>
    <font>
      <b/>
      <sz val="10"/>
      <color indexed="8"/>
      <name val="Calibri"/>
      <family val="2"/>
      <charset val="204"/>
    </font>
    <font>
      <sz val="10"/>
      <color theme="0"/>
      <name val="Arial Cyr"/>
      <charset val="204"/>
    </font>
    <font>
      <sz val="10"/>
      <name val="Tahoma"/>
      <family val="2"/>
      <charset val="204"/>
    </font>
    <font>
      <b/>
      <sz val="10"/>
      <name val="Tahoma"/>
      <family val="2"/>
      <charset val="204"/>
    </font>
    <font>
      <b/>
      <sz val="8"/>
      <name val="Arial"/>
      <family val="2"/>
      <charset val="204"/>
    </font>
    <font>
      <b/>
      <sz val="14"/>
      <name val="Arial Cyr"/>
      <family val="2"/>
      <charset val="204"/>
    </font>
    <font>
      <b/>
      <sz val="10"/>
      <name val="Arial Cyr"/>
      <family val="2"/>
      <charset val="204"/>
    </font>
    <font>
      <b/>
      <sz val="10"/>
      <name val="Wingdings 3"/>
      <family val="1"/>
      <charset val="2"/>
    </font>
    <font>
      <b/>
      <sz val="10"/>
      <color rgb="FFFFFF00"/>
      <name val="Arial Cyr"/>
      <charset val="204"/>
    </font>
    <font>
      <sz val="8"/>
      <name val="Arial"/>
      <family val="2"/>
      <charset val="204"/>
    </font>
    <font>
      <sz val="11"/>
      <name val="Tahoma"/>
      <family val="2"/>
      <charset val="204"/>
    </font>
    <font>
      <b/>
      <sz val="10"/>
      <color rgb="FFCCFFFF"/>
      <name val="Arial Cyr"/>
      <charset val="204"/>
    </font>
    <font>
      <b/>
      <sz val="10"/>
      <color rgb="FF00FF00"/>
      <name val="Arial Cyr"/>
      <charset val="204"/>
    </font>
    <font>
      <i/>
      <sz val="10"/>
      <name val="Tahoma"/>
      <family val="2"/>
      <charset val="204"/>
    </font>
    <font>
      <sz val="10"/>
      <color rgb="FF0000FF"/>
      <name val="Arial Cyr"/>
      <charset val="204"/>
    </font>
    <font>
      <sz val="8"/>
      <color indexed="8"/>
      <name val="Arial"/>
      <family val="2"/>
      <charset val="204"/>
    </font>
    <font>
      <i/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rgb="FF0000FF"/>
      <name val="Tahoma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Tahoma"/>
      <family val="2"/>
      <charset val="204"/>
    </font>
    <font>
      <i/>
      <sz val="6"/>
      <name val="Arial"/>
      <family val="2"/>
      <charset val="204"/>
    </font>
    <font>
      <sz val="10"/>
      <color rgb="FF0000FF"/>
      <name val="Arial"/>
      <family val="2"/>
      <charset val="204"/>
    </font>
    <font>
      <sz val="10"/>
      <color rgb="FF0000FF"/>
      <name val="Tahoma"/>
      <family val="2"/>
      <charset val="204"/>
    </font>
    <font>
      <sz val="10"/>
      <color rgb="FFFF0000"/>
      <name val="Arial"/>
      <family val="2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i/>
      <sz val="10"/>
      <color rgb="FFFF0000"/>
      <name val="Arial"/>
      <family val="2"/>
      <charset val="204"/>
    </font>
  </fonts>
  <fills count="1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gradientFill degree="90">
        <stop position="0">
          <color theme="0"/>
        </stop>
        <stop position="0.5">
          <color rgb="FF00FF00"/>
        </stop>
        <stop position="1">
          <color theme="0"/>
        </stop>
      </gradientFill>
    </fill>
    <fill>
      <patternFill patternType="solid">
        <fgColor indexed="55"/>
        <bgColor indexed="64"/>
      </patternFill>
    </fill>
    <fill>
      <patternFill patternType="solid">
        <fgColor indexed="11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13" fillId="0" borderId="0"/>
    <xf numFmtId="0" fontId="1" fillId="0" borderId="0"/>
    <xf numFmtId="0" fontId="1" fillId="0" borderId="0"/>
    <xf numFmtId="164" fontId="37" fillId="0" borderId="0" applyFont="0" applyFill="0" applyBorder="0" applyAlignment="0" applyProtection="0"/>
  </cellStyleXfs>
  <cellXfs count="694">
    <xf numFmtId="0" fontId="0" fillId="0" borderId="0" xfId="0"/>
    <xf numFmtId="0" fontId="2" fillId="0" borderId="2" xfId="0" applyFont="1" applyBorder="1" applyAlignment="1">
      <alignment horizontal="center" vertical="center"/>
    </xf>
    <xf numFmtId="166" fontId="3" fillId="0" borderId="2" xfId="0" applyNumberFormat="1" applyFont="1" applyBorder="1" applyAlignment="1">
      <alignment horizontal="center" vertical="center"/>
    </xf>
    <xf numFmtId="165" fontId="2" fillId="0" borderId="2" xfId="0" applyNumberFormat="1" applyFont="1" applyBorder="1" applyAlignment="1">
      <alignment horizontal="center" vertical="center"/>
    </xf>
    <xf numFmtId="166" fontId="2" fillId="0" borderId="2" xfId="0" applyNumberFormat="1" applyFont="1" applyFill="1" applyBorder="1" applyAlignment="1">
      <alignment horizontal="center" vertical="center"/>
    </xf>
    <xf numFmtId="166" fontId="5" fillId="0" borderId="2" xfId="0" applyNumberFormat="1" applyFont="1" applyBorder="1" applyAlignment="1">
      <alignment horizontal="center" vertical="center"/>
    </xf>
    <xf numFmtId="165" fontId="2" fillId="0" borderId="4" xfId="0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 shrinkToFit="1"/>
    </xf>
    <xf numFmtId="166" fontId="3" fillId="0" borderId="2" xfId="0" applyNumberFormat="1" applyFont="1" applyFill="1" applyBorder="1" applyAlignment="1">
      <alignment horizontal="center" vertical="top"/>
    </xf>
    <xf numFmtId="0" fontId="9" fillId="0" borderId="0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165" fontId="2" fillId="0" borderId="4" xfId="0" applyNumberFormat="1" applyFont="1" applyBorder="1" applyAlignment="1">
      <alignment horizontal="center" vertical="center"/>
    </xf>
    <xf numFmtId="2" fontId="2" fillId="5" borderId="2" xfId="0" applyNumberFormat="1" applyFont="1" applyFill="1" applyBorder="1" applyAlignment="1">
      <alignment horizontal="center" vertical="top"/>
    </xf>
    <xf numFmtId="2" fontId="3" fillId="0" borderId="2" xfId="0" applyNumberFormat="1" applyFont="1" applyFill="1" applyBorder="1" applyAlignment="1">
      <alignment horizontal="center" vertical="top"/>
    </xf>
    <xf numFmtId="166" fontId="2" fillId="0" borderId="2" xfId="0" applyNumberFormat="1" applyFont="1" applyBorder="1" applyAlignment="1">
      <alignment horizontal="center" vertical="center"/>
    </xf>
    <xf numFmtId="165" fontId="2" fillId="0" borderId="3" xfId="0" applyNumberFormat="1" applyFont="1" applyFill="1" applyBorder="1" applyAlignment="1">
      <alignment horizontal="center" vertical="top"/>
    </xf>
    <xf numFmtId="165" fontId="3" fillId="0" borderId="3" xfId="0" applyNumberFormat="1" applyFont="1" applyFill="1" applyBorder="1" applyAlignment="1">
      <alignment horizontal="center" vertical="top"/>
    </xf>
    <xf numFmtId="165" fontId="2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65" fontId="2" fillId="0" borderId="2" xfId="0" applyNumberFormat="1" applyFont="1" applyFill="1" applyBorder="1" applyAlignment="1">
      <alignment horizontal="center" vertical="top"/>
    </xf>
    <xf numFmtId="165" fontId="3" fillId="0" borderId="8" xfId="0" applyNumberFormat="1" applyFont="1" applyFill="1" applyBorder="1" applyAlignment="1">
      <alignment horizontal="center" vertical="top"/>
    </xf>
    <xf numFmtId="0" fontId="9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 wrapText="1" shrinkToFit="1"/>
    </xf>
    <xf numFmtId="0" fontId="8" fillId="0" borderId="0" xfId="0" applyFont="1" applyBorder="1" applyAlignment="1">
      <alignment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4" fillId="0" borderId="2" xfId="0" applyFont="1" applyFill="1" applyBorder="1" applyAlignment="1">
      <alignment vertical="center"/>
    </xf>
    <xf numFmtId="0" fontId="4" fillId="2" borderId="2" xfId="0" applyFont="1" applyFill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 wrapText="1" shrinkToFit="1"/>
    </xf>
    <xf numFmtId="0" fontId="8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 wrapText="1" shrinkToFit="1"/>
    </xf>
    <xf numFmtId="0" fontId="7" fillId="0" borderId="3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 wrapText="1" shrinkToFit="1"/>
    </xf>
    <xf numFmtId="0" fontId="4" fillId="0" borderId="10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9" fillId="0" borderId="4" xfId="0" applyFont="1" applyBorder="1" applyAlignment="1">
      <alignment vertical="center"/>
    </xf>
    <xf numFmtId="165" fontId="2" fillId="0" borderId="13" xfId="0" applyNumberFormat="1" applyFont="1" applyFill="1" applyBorder="1" applyAlignment="1">
      <alignment horizontal="center" vertical="center" wrapText="1" shrinkToFit="1"/>
    </xf>
    <xf numFmtId="165" fontId="3" fillId="4" borderId="3" xfId="0" applyNumberFormat="1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vertical="center"/>
    </xf>
    <xf numFmtId="0" fontId="2" fillId="3" borderId="5" xfId="0" applyFont="1" applyFill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166" fontId="3" fillId="0" borderId="2" xfId="0" applyNumberFormat="1" applyFont="1" applyFill="1" applyBorder="1" applyAlignment="1">
      <alignment horizontal="center" vertical="center"/>
    </xf>
    <xf numFmtId="165" fontId="2" fillId="0" borderId="13" xfId="0" applyNumberFormat="1" applyFont="1" applyFill="1" applyBorder="1" applyAlignment="1">
      <alignment horizontal="center" vertical="center"/>
    </xf>
    <xf numFmtId="0" fontId="11" fillId="0" borderId="14" xfId="0" applyFont="1" applyBorder="1" applyAlignment="1">
      <alignment vertical="center" wrapText="1" shrinkToFit="1"/>
    </xf>
    <xf numFmtId="0" fontId="11" fillId="0" borderId="11" xfId="0" applyFont="1" applyBorder="1" applyAlignment="1">
      <alignment vertical="center" wrapText="1" shrinkToFit="1"/>
    </xf>
    <xf numFmtId="0" fontId="10" fillId="6" borderId="5" xfId="0" applyFont="1" applyFill="1" applyBorder="1" applyAlignment="1">
      <alignment vertical="center"/>
    </xf>
    <xf numFmtId="165" fontId="12" fillId="4" borderId="5" xfId="0" applyNumberFormat="1" applyFont="1" applyFill="1" applyBorder="1" applyAlignment="1">
      <alignment vertical="center"/>
    </xf>
    <xf numFmtId="165" fontId="12" fillId="4" borderId="7" xfId="0" applyNumberFormat="1" applyFont="1" applyFill="1" applyBorder="1" applyAlignment="1">
      <alignment vertical="center"/>
    </xf>
    <xf numFmtId="0" fontId="2" fillId="3" borderId="7" xfId="0" applyFont="1" applyFill="1" applyBorder="1" applyAlignment="1">
      <alignment vertical="center"/>
    </xf>
    <xf numFmtId="166" fontId="3" fillId="0" borderId="6" xfId="0" applyNumberFormat="1" applyFont="1" applyFill="1" applyBorder="1" applyAlignment="1">
      <alignment vertical="center" wrapText="1"/>
    </xf>
    <xf numFmtId="166" fontId="3" fillId="0" borderId="9" xfId="0" applyNumberFormat="1" applyFont="1" applyFill="1" applyBorder="1" applyAlignment="1">
      <alignment vertical="center" wrapText="1"/>
    </xf>
    <xf numFmtId="0" fontId="14" fillId="0" borderId="0" xfId="0" applyFont="1" applyBorder="1" applyAlignment="1">
      <alignment vertical="center"/>
    </xf>
    <xf numFmtId="0" fontId="11" fillId="0" borderId="16" xfId="0" applyFont="1" applyBorder="1" applyAlignment="1">
      <alignment vertical="center" wrapText="1" shrinkToFit="1"/>
    </xf>
    <xf numFmtId="166" fontId="2" fillId="0" borderId="3" xfId="0" applyNumberFormat="1" applyFont="1" applyFill="1" applyBorder="1" applyAlignment="1">
      <alignment horizontal="center" vertical="center"/>
    </xf>
    <xf numFmtId="166" fontId="5" fillId="0" borderId="4" xfId="0" applyNumberFormat="1" applyFont="1" applyBorder="1" applyAlignment="1">
      <alignment horizontal="center" vertical="center"/>
    </xf>
    <xf numFmtId="166" fontId="2" fillId="7" borderId="2" xfId="0" applyNumberFormat="1" applyFont="1" applyFill="1" applyBorder="1" applyAlignment="1">
      <alignment horizontal="center" vertical="center"/>
    </xf>
    <xf numFmtId="0" fontId="7" fillId="0" borderId="2" xfId="0" applyFont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4" fillId="0" borderId="2" xfId="0" applyFont="1" applyBorder="1" applyAlignment="1">
      <alignment horizontal="right" vertical="center"/>
    </xf>
    <xf numFmtId="0" fontId="4" fillId="2" borderId="2" xfId="0" applyFont="1" applyFill="1" applyBorder="1" applyAlignment="1">
      <alignment horizontal="right" vertical="center"/>
    </xf>
    <xf numFmtId="0" fontId="9" fillId="0" borderId="2" xfId="0" applyFont="1" applyBorder="1" applyAlignment="1">
      <alignment vertical="center"/>
    </xf>
    <xf numFmtId="0" fontId="2" fillId="0" borderId="2" xfId="0" applyFont="1" applyBorder="1" applyAlignment="1">
      <alignment horizontal="left" vertical="center"/>
    </xf>
    <xf numFmtId="166" fontId="2" fillId="7" borderId="4" xfId="0" applyNumberFormat="1" applyFont="1" applyFill="1" applyBorder="1" applyAlignment="1">
      <alignment horizontal="center" vertical="center"/>
    </xf>
    <xf numFmtId="166" fontId="2" fillId="7" borderId="6" xfId="0" applyNumberFormat="1" applyFont="1" applyFill="1" applyBorder="1" applyAlignment="1">
      <alignment horizontal="center" vertical="center"/>
    </xf>
    <xf numFmtId="0" fontId="2" fillId="3" borderId="22" xfId="0" applyFont="1" applyFill="1" applyBorder="1" applyAlignment="1">
      <alignment vertical="center"/>
    </xf>
    <xf numFmtId="0" fontId="2" fillId="3" borderId="13" xfId="0" applyFont="1" applyFill="1" applyBorder="1" applyAlignment="1">
      <alignment vertical="center"/>
    </xf>
    <xf numFmtId="0" fontId="3" fillId="3" borderId="18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vertical="center"/>
    </xf>
    <xf numFmtId="49" fontId="7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Border="1" applyAlignment="1">
      <alignment horizontal="center" vertical="center" wrapText="1" shrinkToFit="1"/>
    </xf>
    <xf numFmtId="49" fontId="11" fillId="0" borderId="11" xfId="0" applyNumberFormat="1" applyFont="1" applyBorder="1" applyAlignment="1">
      <alignment vertical="center" wrapText="1" shrinkToFit="1"/>
    </xf>
    <xf numFmtId="49" fontId="2" fillId="0" borderId="1" xfId="0" applyNumberFormat="1" applyFont="1" applyBorder="1" applyAlignment="1">
      <alignment horizontal="center" vertical="center"/>
    </xf>
    <xf numFmtId="2" fontId="2" fillId="0" borderId="2" xfId="0" applyNumberFormat="1" applyFont="1" applyFill="1" applyBorder="1" applyAlignment="1">
      <alignment horizontal="center" vertical="top"/>
    </xf>
    <xf numFmtId="166" fontId="3" fillId="0" borderId="18" xfId="0" applyNumberFormat="1" applyFont="1" applyFill="1" applyBorder="1" applyAlignment="1">
      <alignment vertical="center" wrapText="1"/>
    </xf>
    <xf numFmtId="0" fontId="11" fillId="0" borderId="25" xfId="0" applyFont="1" applyBorder="1" applyAlignment="1">
      <alignment vertical="center" wrapText="1" shrinkToFit="1"/>
    </xf>
    <xf numFmtId="0" fontId="12" fillId="0" borderId="10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165" fontId="13" fillId="9" borderId="5" xfId="0" applyNumberFormat="1" applyFont="1" applyFill="1" applyBorder="1" applyAlignment="1">
      <alignment horizontal="center" vertical="center"/>
    </xf>
    <xf numFmtId="166" fontId="13" fillId="9" borderId="5" xfId="0" applyNumberFormat="1" applyFont="1" applyFill="1" applyBorder="1" applyAlignment="1">
      <alignment horizontal="center" vertical="center"/>
    </xf>
    <xf numFmtId="165" fontId="19" fillId="9" borderId="5" xfId="0" applyNumberFormat="1" applyFont="1" applyFill="1" applyBorder="1" applyAlignment="1">
      <alignment horizontal="center" vertical="center"/>
    </xf>
    <xf numFmtId="166" fontId="19" fillId="9" borderId="5" xfId="0" applyNumberFormat="1" applyFont="1" applyFill="1" applyBorder="1" applyAlignment="1">
      <alignment horizontal="center" vertical="center"/>
    </xf>
    <xf numFmtId="166" fontId="3" fillId="9" borderId="5" xfId="0" applyNumberFormat="1" applyFont="1" applyFill="1" applyBorder="1" applyAlignment="1">
      <alignment horizontal="center" vertical="center"/>
    </xf>
    <xf numFmtId="166" fontId="3" fillId="9" borderId="5" xfId="0" applyNumberFormat="1" applyFont="1" applyFill="1" applyBorder="1" applyAlignment="1">
      <alignment horizontal="center" vertical="center" wrapText="1" shrinkToFit="1"/>
    </xf>
    <xf numFmtId="0" fontId="0" fillId="0" borderId="0" xfId="0" applyAlignment="1"/>
    <xf numFmtId="0" fontId="0" fillId="0" borderId="0" xfId="0" applyAlignment="1">
      <alignment horizontal="center" vertical="center"/>
    </xf>
    <xf numFmtId="0" fontId="3" fillId="10" borderId="6" xfId="0" applyFont="1" applyFill="1" applyBorder="1" applyAlignment="1">
      <alignment horizontal="center" vertical="center" wrapText="1"/>
    </xf>
    <xf numFmtId="0" fontId="3" fillId="10" borderId="4" xfId="0" applyFont="1" applyFill="1" applyBorder="1" applyAlignment="1">
      <alignment vertical="top" wrapText="1"/>
    </xf>
    <xf numFmtId="0" fontId="3" fillId="10" borderId="4" xfId="0" applyFont="1" applyFill="1" applyBorder="1" applyAlignment="1">
      <alignment horizontal="center" vertical="top" wrapText="1" shrinkToFit="1"/>
    </xf>
    <xf numFmtId="0" fontId="22" fillId="10" borderId="4" xfId="0" applyNumberFormat="1" applyFont="1" applyFill="1" applyBorder="1" applyAlignment="1">
      <alignment horizontal="center" vertical="top" wrapText="1"/>
    </xf>
    <xf numFmtId="0" fontId="22" fillId="10" borderId="2" xfId="0" applyNumberFormat="1" applyFont="1" applyFill="1" applyBorder="1" applyAlignment="1">
      <alignment horizontal="center" vertical="top" wrapText="1" shrinkToFit="1"/>
    </xf>
    <xf numFmtId="0" fontId="0" fillId="0" borderId="18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22" fillId="10" borderId="4" xfId="0" applyFont="1" applyFill="1" applyBorder="1" applyAlignment="1">
      <alignment horizontal="left" vertical="center"/>
    </xf>
    <xf numFmtId="0" fontId="19" fillId="10" borderId="2" xfId="0" applyFont="1" applyFill="1" applyBorder="1" applyAlignment="1">
      <alignment horizontal="left" vertical="center"/>
    </xf>
    <xf numFmtId="165" fontId="19" fillId="10" borderId="2" xfId="0" applyNumberFormat="1" applyFont="1" applyFill="1" applyBorder="1" applyAlignment="1">
      <alignment horizontal="center" vertical="center"/>
    </xf>
    <xf numFmtId="165" fontId="19" fillId="10" borderId="2" xfId="0" applyNumberFormat="1" applyFont="1" applyFill="1" applyBorder="1" applyAlignment="1">
      <alignment horizontal="center" vertical="top"/>
    </xf>
    <xf numFmtId="165" fontId="19" fillId="10" borderId="4" xfId="0" applyNumberFormat="1" applyFont="1" applyFill="1" applyBorder="1" applyAlignment="1">
      <alignment horizontal="center" vertical="center"/>
    </xf>
    <xf numFmtId="2" fontId="19" fillId="10" borderId="2" xfId="0" applyNumberFormat="1" applyFont="1" applyFill="1" applyBorder="1" applyAlignment="1">
      <alignment horizontal="center" vertical="center"/>
    </xf>
    <xf numFmtId="165" fontId="2" fillId="10" borderId="2" xfId="0" applyNumberFormat="1" applyFont="1" applyFill="1" applyBorder="1" applyAlignment="1">
      <alignment horizontal="center" vertical="center"/>
    </xf>
    <xf numFmtId="165" fontId="2" fillId="10" borderId="2" xfId="0" applyNumberFormat="1" applyFont="1" applyFill="1" applyBorder="1" applyAlignment="1">
      <alignment horizontal="center" vertical="center" wrapText="1" shrinkToFit="1"/>
    </xf>
    <xf numFmtId="0" fontId="23" fillId="10" borderId="2" xfId="0" applyNumberFormat="1" applyFont="1" applyFill="1" applyBorder="1" applyAlignment="1">
      <alignment horizontal="center" vertical="center"/>
    </xf>
    <xf numFmtId="0" fontId="23" fillId="10" borderId="2" xfId="0" applyNumberFormat="1" applyFont="1" applyFill="1" applyBorder="1" applyAlignment="1">
      <alignment horizontal="center" vertical="center" wrapText="1" shrinkToFit="1"/>
    </xf>
    <xf numFmtId="165" fontId="24" fillId="10" borderId="2" xfId="0" applyNumberFormat="1" applyFont="1" applyFill="1" applyBorder="1" applyAlignment="1">
      <alignment horizontal="center" vertical="center" wrapText="1" shrinkToFit="1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11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12" borderId="2" xfId="0" applyFill="1" applyBorder="1" applyAlignment="1">
      <alignment horizontal="center" vertical="center"/>
    </xf>
    <xf numFmtId="0" fontId="0" fillId="13" borderId="2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22" fillId="14" borderId="3" xfId="0" applyFont="1" applyFill="1" applyBorder="1" applyAlignment="1">
      <alignment horizontal="left" vertical="center"/>
    </xf>
    <xf numFmtId="0" fontId="25" fillId="14" borderId="5" xfId="0" applyFont="1" applyFill="1" applyBorder="1" applyAlignment="1">
      <alignment vertical="center"/>
    </xf>
    <xf numFmtId="0" fontId="25" fillId="14" borderId="5" xfId="0" applyFont="1" applyFill="1" applyBorder="1" applyAlignment="1">
      <alignment vertical="top"/>
    </xf>
    <xf numFmtId="0" fontId="25" fillId="14" borderId="5" xfId="0" applyFont="1" applyFill="1" applyBorder="1" applyAlignment="1">
      <alignment horizontal="center" vertical="center"/>
    </xf>
    <xf numFmtId="0" fontId="26" fillId="14" borderId="5" xfId="0" applyFont="1" applyFill="1" applyBorder="1" applyAlignment="1">
      <alignment vertical="center"/>
    </xf>
    <xf numFmtId="0" fontId="23" fillId="14" borderId="5" xfId="0" applyNumberFormat="1" applyFont="1" applyFill="1" applyBorder="1" applyAlignment="1">
      <alignment horizontal="center" vertical="center"/>
    </xf>
    <xf numFmtId="0" fontId="25" fillId="14" borderId="7" xfId="0" applyFont="1" applyFill="1" applyBorder="1" applyAlignment="1">
      <alignment vertical="center"/>
    </xf>
    <xf numFmtId="0" fontId="0" fillId="0" borderId="0" xfId="0" applyBorder="1" applyAlignment="1">
      <alignment vertical="center"/>
    </xf>
    <xf numFmtId="0" fontId="27" fillId="15" borderId="3" xfId="0" applyFont="1" applyFill="1" applyBorder="1" applyAlignment="1">
      <alignment horizontal="right"/>
    </xf>
    <xf numFmtId="0" fontId="28" fillId="15" borderId="22" xfId="0" applyFont="1" applyFill="1" applyBorder="1" applyAlignment="1">
      <alignment horizontal="left" vertical="center"/>
    </xf>
    <xf numFmtId="0" fontId="28" fillId="15" borderId="5" xfId="0" applyFont="1" applyFill="1" applyBorder="1" applyAlignment="1">
      <alignment horizontal="left" vertical="center"/>
    </xf>
    <xf numFmtId="166" fontId="13" fillId="15" borderId="5" xfId="0" applyNumberFormat="1" applyFont="1" applyFill="1" applyBorder="1" applyAlignment="1">
      <alignment horizontal="center" vertical="center"/>
    </xf>
    <xf numFmtId="0" fontId="21" fillId="15" borderId="5" xfId="0" applyNumberFormat="1" applyFont="1" applyFill="1" applyBorder="1" applyAlignment="1">
      <alignment horizontal="center" vertical="center"/>
    </xf>
    <xf numFmtId="165" fontId="19" fillId="15" borderId="5" xfId="0" applyNumberFormat="1" applyFont="1" applyFill="1" applyBorder="1" applyAlignment="1">
      <alignment horizontal="center" vertical="center"/>
    </xf>
    <xf numFmtId="166" fontId="19" fillId="15" borderId="5" xfId="0" applyNumberFormat="1" applyFont="1" applyFill="1" applyBorder="1" applyAlignment="1">
      <alignment horizontal="center" vertical="center"/>
    </xf>
    <xf numFmtId="166" fontId="3" fillId="15" borderId="5" xfId="0" applyNumberFormat="1" applyFont="1" applyFill="1" applyBorder="1" applyAlignment="1">
      <alignment horizontal="center" vertical="center"/>
    </xf>
    <xf numFmtId="166" fontId="3" fillId="15" borderId="5" xfId="0" applyNumberFormat="1" applyFont="1" applyFill="1" applyBorder="1" applyAlignment="1">
      <alignment horizontal="center" vertical="center" wrapText="1" shrinkToFit="1"/>
    </xf>
    <xf numFmtId="0" fontId="22" fillId="15" borderId="5" xfId="0" applyNumberFormat="1" applyFont="1" applyFill="1" applyBorder="1" applyAlignment="1">
      <alignment horizontal="center" vertical="center"/>
    </xf>
    <xf numFmtId="0" fontId="22" fillId="15" borderId="5" xfId="0" applyNumberFormat="1" applyFont="1" applyFill="1" applyBorder="1" applyAlignment="1">
      <alignment horizontal="center" vertical="center" wrapText="1" shrinkToFit="1"/>
    </xf>
    <xf numFmtId="0" fontId="23" fillId="15" borderId="18" xfId="0" applyFont="1" applyFill="1" applyBorder="1" applyAlignment="1">
      <alignment vertical="center"/>
    </xf>
    <xf numFmtId="0" fontId="19" fillId="0" borderId="3" xfId="0" applyFont="1" applyFill="1" applyBorder="1" applyAlignment="1">
      <alignment horizontal="left" vertical="center"/>
    </xf>
    <xf numFmtId="0" fontId="19" fillId="0" borderId="5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left" vertical="center"/>
    </xf>
    <xf numFmtId="0" fontId="19" fillId="0" borderId="7" xfId="0" applyFont="1" applyFill="1" applyBorder="1" applyAlignment="1">
      <alignment horizontal="left" vertical="center"/>
    </xf>
    <xf numFmtId="0" fontId="22" fillId="0" borderId="7" xfId="0" applyFont="1" applyFill="1" applyBorder="1" applyAlignment="1">
      <alignment horizontal="right" vertical="center" indent="1"/>
    </xf>
    <xf numFmtId="165" fontId="30" fillId="0" borderId="2" xfId="0" applyNumberFormat="1" applyFont="1" applyFill="1" applyBorder="1" applyAlignment="1">
      <alignment horizontal="right" vertical="center" indent="1"/>
    </xf>
    <xf numFmtId="0" fontId="0" fillId="0" borderId="5" xfId="0" applyNumberFormat="1" applyFill="1" applyBorder="1" applyAlignment="1">
      <alignment horizontal="right" vertical="center" indent="1"/>
    </xf>
    <xf numFmtId="0" fontId="13" fillId="0" borderId="2" xfId="0" applyNumberFormat="1" applyFont="1" applyFill="1" applyBorder="1" applyAlignment="1">
      <alignment horizontal="right" vertical="center" indent="1"/>
    </xf>
    <xf numFmtId="0" fontId="13" fillId="0" borderId="2" xfId="0" applyNumberFormat="1" applyFont="1" applyBorder="1" applyAlignment="1">
      <alignment horizontal="right" vertical="center" indent="1"/>
    </xf>
    <xf numFmtId="166" fontId="3" fillId="0" borderId="2" xfId="0" applyNumberFormat="1" applyFont="1" applyFill="1" applyBorder="1" applyAlignment="1">
      <alignment horizontal="right" vertical="center" indent="1"/>
    </xf>
    <xf numFmtId="166" fontId="3" fillId="0" borderId="3" xfId="0" applyNumberFormat="1" applyFont="1" applyFill="1" applyBorder="1" applyAlignment="1">
      <alignment horizontal="right" vertical="center" indent="1"/>
    </xf>
    <xf numFmtId="166" fontId="3" fillId="0" borderId="3" xfId="0" applyNumberFormat="1" applyFont="1" applyFill="1" applyBorder="1" applyAlignment="1">
      <alignment horizontal="center" vertical="center"/>
    </xf>
    <xf numFmtId="166" fontId="2" fillId="0" borderId="5" xfId="0" applyNumberFormat="1" applyFont="1" applyFill="1" applyBorder="1" applyAlignment="1">
      <alignment horizontal="center" vertical="center"/>
    </xf>
    <xf numFmtId="166" fontId="19" fillId="0" borderId="5" xfId="0" applyNumberFormat="1" applyFont="1" applyFill="1" applyBorder="1" applyAlignment="1">
      <alignment horizontal="center" vertical="center"/>
    </xf>
    <xf numFmtId="166" fontId="19" fillId="0" borderId="7" xfId="0" applyNumberFormat="1" applyFont="1" applyFill="1" applyBorder="1" applyAlignment="1">
      <alignment horizontal="center" vertical="center"/>
    </xf>
    <xf numFmtId="0" fontId="22" fillId="0" borderId="6" xfId="0" applyNumberFormat="1" applyFont="1" applyFill="1" applyBorder="1" applyAlignment="1">
      <alignment horizontal="center" vertical="center" wrapText="1"/>
    </xf>
    <xf numFmtId="0" fontId="22" fillId="0" borderId="24" xfId="0" applyNumberFormat="1" applyFont="1" applyFill="1" applyBorder="1" applyAlignment="1">
      <alignment horizontal="center" vertical="center" wrapText="1" shrinkToFit="1"/>
    </xf>
    <xf numFmtId="0" fontId="0" fillId="0" borderId="0" xfId="0" applyFill="1" applyBorder="1" applyAlignment="1">
      <alignment vertical="center"/>
    </xf>
    <xf numFmtId="0" fontId="0" fillId="0" borderId="2" xfId="0" applyFill="1" applyBorder="1" applyAlignment="1">
      <alignment horizontal="center" vertical="center"/>
    </xf>
    <xf numFmtId="0" fontId="22" fillId="0" borderId="2" xfId="0" applyFont="1" applyFill="1" applyBorder="1" applyAlignment="1">
      <alignment vertical="center"/>
    </xf>
    <xf numFmtId="0" fontId="22" fillId="0" borderId="2" xfId="0" applyFont="1" applyFill="1" applyBorder="1" applyAlignment="1">
      <alignment horizontal="center" vertical="center"/>
    </xf>
    <xf numFmtId="166" fontId="13" fillId="0" borderId="8" xfId="0" applyNumberFormat="1" applyFont="1" applyFill="1" applyBorder="1" applyAlignment="1">
      <alignment horizontal="center" vertical="top"/>
    </xf>
    <xf numFmtId="0" fontId="13" fillId="0" borderId="22" xfId="0" applyNumberFormat="1" applyFont="1" applyFill="1" applyBorder="1" applyAlignment="1">
      <alignment horizontal="center" vertical="center"/>
    </xf>
    <xf numFmtId="166" fontId="3" fillId="0" borderId="22" xfId="0" applyNumberFormat="1" applyFont="1" applyFill="1" applyBorder="1" applyAlignment="1">
      <alignment horizontal="center" vertical="center"/>
    </xf>
    <xf numFmtId="165" fontId="3" fillId="0" borderId="22" xfId="0" applyNumberFormat="1" applyFont="1" applyFill="1" applyBorder="1" applyAlignment="1">
      <alignment horizontal="center" vertical="center"/>
    </xf>
    <xf numFmtId="165" fontId="3" fillId="0" borderId="24" xfId="0" applyNumberFormat="1" applyFont="1" applyFill="1" applyBorder="1" applyAlignment="1">
      <alignment horizontal="center" vertical="center"/>
    </xf>
    <xf numFmtId="166" fontId="13" fillId="0" borderId="21" xfId="0" applyNumberFormat="1" applyFont="1" applyFill="1" applyBorder="1" applyAlignment="1">
      <alignment horizontal="right" vertical="center"/>
    </xf>
    <xf numFmtId="165" fontId="19" fillId="0" borderId="9" xfId="0" applyNumberFormat="1" applyFont="1" applyFill="1" applyBorder="1" applyAlignment="1">
      <alignment horizontal="center" vertical="center"/>
    </xf>
    <xf numFmtId="0" fontId="22" fillId="0" borderId="9" xfId="0" applyNumberFormat="1" applyFont="1" applyFill="1" applyBorder="1" applyAlignment="1">
      <alignment horizontal="center" vertical="center" wrapText="1"/>
    </xf>
    <xf numFmtId="0" fontId="22" fillId="0" borderId="21" xfId="0" applyNumberFormat="1" applyFont="1" applyFill="1" applyBorder="1" applyAlignment="1">
      <alignment horizontal="center" vertical="center" wrapText="1" shrinkToFit="1"/>
    </xf>
    <xf numFmtId="0" fontId="22" fillId="0" borderId="6" xfId="0" applyFont="1" applyFill="1" applyBorder="1" applyAlignment="1">
      <alignment vertical="center"/>
    </xf>
    <xf numFmtId="0" fontId="22" fillId="0" borderId="6" xfId="0" applyFont="1" applyFill="1" applyBorder="1" applyAlignment="1">
      <alignment horizontal="center" vertical="center"/>
    </xf>
    <xf numFmtId="166" fontId="13" fillId="0" borderId="18" xfId="0" applyNumberFormat="1" applyFont="1" applyFill="1" applyBorder="1" applyAlignment="1">
      <alignment horizontal="center" vertical="top"/>
    </xf>
    <xf numFmtId="0" fontId="13" fillId="0" borderId="13" xfId="0" applyNumberFormat="1" applyFont="1" applyFill="1" applyBorder="1" applyAlignment="1">
      <alignment horizontal="center" vertical="center"/>
    </xf>
    <xf numFmtId="166" fontId="3" fillId="0" borderId="13" xfId="0" applyNumberFormat="1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166" fontId="3" fillId="0" borderId="5" xfId="0" applyNumberFormat="1" applyFont="1" applyFill="1" applyBorder="1" applyAlignment="1">
      <alignment horizontal="center" vertical="center"/>
    </xf>
    <xf numFmtId="165" fontId="2" fillId="0" borderId="5" xfId="0" applyNumberFormat="1" applyFont="1" applyFill="1" applyBorder="1" applyAlignment="1">
      <alignment horizontal="center" vertical="center"/>
    </xf>
    <xf numFmtId="0" fontId="27" fillId="9" borderId="3" xfId="0" applyFont="1" applyFill="1" applyBorder="1" applyAlignment="1">
      <alignment horizontal="right"/>
    </xf>
    <xf numFmtId="166" fontId="13" fillId="9" borderId="5" xfId="0" applyNumberFormat="1" applyFont="1" applyFill="1" applyBorder="1" applyAlignment="1">
      <alignment horizontal="right" vertical="top"/>
    </xf>
    <xf numFmtId="0" fontId="21" fillId="9" borderId="13" xfId="0" applyNumberFormat="1" applyFont="1" applyFill="1" applyBorder="1" applyAlignment="1">
      <alignment horizontal="center" vertical="center"/>
    </xf>
    <xf numFmtId="0" fontId="22" fillId="9" borderId="5" xfId="0" applyNumberFormat="1" applyFont="1" applyFill="1" applyBorder="1" applyAlignment="1">
      <alignment horizontal="center" vertical="center"/>
    </xf>
    <xf numFmtId="0" fontId="22" fillId="9" borderId="5" xfId="0" applyNumberFormat="1" applyFont="1" applyFill="1" applyBorder="1" applyAlignment="1">
      <alignment horizontal="center" vertical="center" wrapText="1" shrinkToFit="1"/>
    </xf>
    <xf numFmtId="0" fontId="19" fillId="0" borderId="3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165" fontId="30" fillId="0" borderId="2" xfId="0" applyNumberFormat="1" applyFont="1" applyFill="1" applyBorder="1" applyAlignment="1">
      <alignment horizontal="center"/>
    </xf>
    <xf numFmtId="0" fontId="22" fillId="0" borderId="4" xfId="0" applyNumberFormat="1" applyFont="1" applyFill="1" applyBorder="1" applyAlignment="1">
      <alignment horizontal="center" vertical="center" wrapText="1"/>
    </xf>
    <xf numFmtId="0" fontId="22" fillId="0" borderId="23" xfId="0" applyNumberFormat="1" applyFont="1" applyFill="1" applyBorder="1" applyAlignment="1">
      <alignment horizontal="center" vertical="center" wrapText="1" shrinkToFit="1"/>
    </xf>
    <xf numFmtId="0" fontId="31" fillId="9" borderId="5" xfId="0" applyFont="1" applyFill="1" applyBorder="1" applyAlignment="1">
      <alignment horizontal="left" vertical="center"/>
    </xf>
    <xf numFmtId="0" fontId="22" fillId="0" borderId="2" xfId="0" applyFont="1" applyFill="1" applyBorder="1" applyAlignment="1">
      <alignment horizontal="right" vertical="center" indent="1"/>
    </xf>
    <xf numFmtId="0" fontId="27" fillId="16" borderId="3" xfId="0" applyFont="1" applyFill="1" applyBorder="1" applyAlignment="1">
      <alignment horizontal="right"/>
    </xf>
    <xf numFmtId="0" fontId="32" fillId="16" borderId="22" xfId="0" applyFont="1" applyFill="1" applyBorder="1" applyAlignment="1">
      <alignment horizontal="left" vertical="center"/>
    </xf>
    <xf numFmtId="165" fontId="13" fillId="16" borderId="5" xfId="0" applyNumberFormat="1" applyFont="1" applyFill="1" applyBorder="1" applyAlignment="1">
      <alignment horizontal="center" vertical="center"/>
    </xf>
    <xf numFmtId="166" fontId="13" fillId="16" borderId="5" xfId="0" applyNumberFormat="1" applyFont="1" applyFill="1" applyBorder="1" applyAlignment="1">
      <alignment horizontal="center" vertical="center"/>
    </xf>
    <xf numFmtId="166" fontId="0" fillId="16" borderId="5" xfId="0" applyNumberFormat="1" applyFont="1" applyFill="1" applyBorder="1" applyAlignment="1">
      <alignment horizontal="right" vertical="top"/>
    </xf>
    <xf numFmtId="0" fontId="21" fillId="16" borderId="5" xfId="0" applyNumberFormat="1" applyFont="1" applyFill="1" applyBorder="1" applyAlignment="1">
      <alignment horizontal="center" vertical="center"/>
    </xf>
    <xf numFmtId="165" fontId="19" fillId="16" borderId="5" xfId="0" applyNumberFormat="1" applyFont="1" applyFill="1" applyBorder="1" applyAlignment="1">
      <alignment horizontal="center" vertical="center"/>
    </xf>
    <xf numFmtId="166" fontId="19" fillId="16" borderId="5" xfId="0" applyNumberFormat="1" applyFont="1" applyFill="1" applyBorder="1" applyAlignment="1">
      <alignment horizontal="center" vertical="center"/>
    </xf>
    <xf numFmtId="166" fontId="3" fillId="16" borderId="5" xfId="0" applyNumberFormat="1" applyFont="1" applyFill="1" applyBorder="1" applyAlignment="1">
      <alignment horizontal="center" vertical="center"/>
    </xf>
    <xf numFmtId="166" fontId="3" fillId="16" borderId="5" xfId="0" applyNumberFormat="1" applyFont="1" applyFill="1" applyBorder="1" applyAlignment="1">
      <alignment horizontal="center" vertical="center" wrapText="1" shrinkToFit="1"/>
    </xf>
    <xf numFmtId="0" fontId="22" fillId="16" borderId="5" xfId="0" applyNumberFormat="1" applyFont="1" applyFill="1" applyBorder="1" applyAlignment="1">
      <alignment horizontal="center" vertical="center"/>
    </xf>
    <xf numFmtId="0" fontId="22" fillId="16" borderId="5" xfId="0" applyNumberFormat="1" applyFont="1" applyFill="1" applyBorder="1" applyAlignment="1">
      <alignment horizontal="center" vertical="center" wrapText="1" shrinkToFit="1"/>
    </xf>
    <xf numFmtId="0" fontId="19" fillId="0" borderId="3" xfId="0" applyFont="1" applyFill="1" applyBorder="1" applyAlignment="1">
      <alignment horizontal="right" vertical="center"/>
    </xf>
    <xf numFmtId="0" fontId="19" fillId="0" borderId="5" xfId="0" applyFont="1" applyFill="1" applyBorder="1" applyAlignment="1">
      <alignment horizontal="right" vertical="center"/>
    </xf>
    <xf numFmtId="0" fontId="19" fillId="0" borderId="7" xfId="0" applyFont="1" applyFill="1" applyBorder="1" applyAlignment="1">
      <alignment horizontal="right" vertical="center"/>
    </xf>
    <xf numFmtId="0" fontId="30" fillId="0" borderId="2" xfId="0" applyNumberFormat="1" applyFont="1" applyFill="1" applyBorder="1" applyAlignment="1">
      <alignment horizontal="center"/>
    </xf>
    <xf numFmtId="0" fontId="22" fillId="0" borderId="4" xfId="0" applyFont="1" applyFill="1" applyBorder="1" applyAlignment="1">
      <alignment vertical="center"/>
    </xf>
    <xf numFmtId="165" fontId="0" fillId="3" borderId="2" xfId="0" applyNumberFormat="1" applyFill="1" applyBorder="1" applyAlignment="1">
      <alignment horizontal="center" vertical="center"/>
    </xf>
    <xf numFmtId="0" fontId="22" fillId="0" borderId="3" xfId="3" applyFont="1" applyFill="1" applyBorder="1" applyAlignment="1">
      <alignment vertical="center"/>
    </xf>
    <xf numFmtId="0" fontId="3" fillId="0" borderId="7" xfId="3" applyNumberFormat="1" applyFont="1" applyFill="1" applyBorder="1" applyAlignment="1">
      <alignment horizontal="center" vertical="center"/>
    </xf>
    <xf numFmtId="165" fontId="3" fillId="0" borderId="2" xfId="3" applyNumberFormat="1" applyFont="1" applyFill="1" applyBorder="1" applyAlignment="1">
      <alignment horizontal="center" vertical="center"/>
    </xf>
    <xf numFmtId="0" fontId="32" fillId="16" borderId="5" xfId="0" applyFont="1" applyFill="1" applyBorder="1" applyAlignment="1">
      <alignment horizontal="left" vertical="center"/>
    </xf>
    <xf numFmtId="0" fontId="33" fillId="0" borderId="2" xfId="0" applyFont="1" applyFill="1" applyBorder="1" applyAlignment="1">
      <alignment horizontal="left" vertical="center" wrapText="1"/>
    </xf>
    <xf numFmtId="0" fontId="0" fillId="17" borderId="0" xfId="0" applyFill="1" applyBorder="1" applyAlignment="1">
      <alignment horizontal="left" vertical="center"/>
    </xf>
    <xf numFmtId="0" fontId="0" fillId="17" borderId="0" xfId="0" applyFill="1" applyBorder="1" applyAlignment="1">
      <alignment vertical="center"/>
    </xf>
    <xf numFmtId="0" fontId="22" fillId="0" borderId="7" xfId="2" applyNumberFormat="1" applyFont="1" applyFill="1" applyBorder="1" applyAlignment="1">
      <alignment horizontal="center" vertical="center"/>
    </xf>
    <xf numFmtId="2" fontId="3" fillId="0" borderId="2" xfId="3" applyNumberFormat="1" applyFont="1" applyFill="1" applyBorder="1" applyAlignment="1">
      <alignment horizontal="center" vertical="center"/>
    </xf>
    <xf numFmtId="0" fontId="22" fillId="0" borderId="2" xfId="4" applyFont="1" applyFill="1" applyBorder="1" applyAlignment="1">
      <alignment horizontal="left" vertical="center"/>
    </xf>
    <xf numFmtId="0" fontId="22" fillId="0" borderId="4" xfId="0" applyFont="1" applyFill="1" applyBorder="1" applyAlignment="1">
      <alignment horizontal="right" vertical="center" indent="1"/>
    </xf>
    <xf numFmtId="165" fontId="30" fillId="0" borderId="4" xfId="0" applyNumberFormat="1" applyFont="1" applyFill="1" applyBorder="1" applyAlignment="1">
      <alignment horizontal="right" vertical="center" indent="1"/>
    </xf>
    <xf numFmtId="0" fontId="0" fillId="0" borderId="0" xfId="0" applyNumberFormat="1" applyFill="1" applyBorder="1" applyAlignment="1">
      <alignment horizontal="right" vertical="center" indent="1"/>
    </xf>
    <xf numFmtId="0" fontId="13" fillId="0" borderId="9" xfId="0" applyNumberFormat="1" applyFont="1" applyFill="1" applyBorder="1" applyAlignment="1">
      <alignment horizontal="right" vertical="center" indent="1"/>
    </xf>
    <xf numFmtId="0" fontId="13" fillId="0" borderId="6" xfId="0" applyNumberFormat="1" applyFont="1" applyBorder="1" applyAlignment="1">
      <alignment horizontal="right" vertical="center" indent="1"/>
    </xf>
    <xf numFmtId="166" fontId="3" fillId="0" borderId="6" xfId="0" applyNumberFormat="1" applyFont="1" applyFill="1" applyBorder="1" applyAlignment="1">
      <alignment horizontal="right" vertical="center" indent="1"/>
    </xf>
    <xf numFmtId="166" fontId="3" fillId="0" borderId="8" xfId="0" applyNumberFormat="1" applyFont="1" applyFill="1" applyBorder="1" applyAlignment="1">
      <alignment horizontal="right" vertical="center" indent="1"/>
    </xf>
    <xf numFmtId="0" fontId="3" fillId="0" borderId="2" xfId="4" applyNumberFormat="1" applyFont="1" applyFill="1" applyBorder="1" applyAlignment="1">
      <alignment horizontal="center" vertical="center"/>
    </xf>
    <xf numFmtId="0" fontId="13" fillId="0" borderId="2" xfId="4" applyNumberFormat="1" applyFont="1" applyFill="1" applyBorder="1" applyAlignment="1">
      <alignment horizontal="center" vertical="center"/>
    </xf>
    <xf numFmtId="165" fontId="13" fillId="9" borderId="5" xfId="0" applyNumberFormat="1" applyFont="1" applyFill="1" applyBorder="1" applyAlignment="1">
      <alignment horizontal="right" vertical="center"/>
    </xf>
    <xf numFmtId="0" fontId="22" fillId="0" borderId="2" xfId="0" applyFont="1" applyFill="1" applyBorder="1" applyAlignment="1">
      <alignment horizontal="left" vertical="center" wrapText="1"/>
    </xf>
    <xf numFmtId="165" fontId="3" fillId="0" borderId="2" xfId="0" applyNumberFormat="1" applyFont="1" applyFill="1" applyBorder="1" applyAlignment="1">
      <alignment horizontal="center" vertical="center"/>
    </xf>
    <xf numFmtId="166" fontId="34" fillId="0" borderId="2" xfId="0" applyNumberFormat="1" applyFont="1" applyFill="1" applyBorder="1" applyAlignment="1">
      <alignment horizontal="center" vertical="center"/>
    </xf>
    <xf numFmtId="0" fontId="22" fillId="16" borderId="13" xfId="0" applyNumberFormat="1" applyFont="1" applyFill="1" applyBorder="1" applyAlignment="1">
      <alignment horizontal="center" vertical="center"/>
    </xf>
    <xf numFmtId="0" fontId="22" fillId="0" borderId="2" xfId="0" applyFont="1" applyFill="1" applyBorder="1" applyAlignment="1">
      <alignment vertical="center" wrapText="1"/>
    </xf>
    <xf numFmtId="0" fontId="9" fillId="11" borderId="2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12" borderId="2" xfId="0" applyFont="1" applyFill="1" applyBorder="1" applyAlignment="1">
      <alignment horizontal="center" vertical="center"/>
    </xf>
    <xf numFmtId="0" fontId="9" fillId="13" borderId="2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22" fillId="0" borderId="2" xfId="0" applyNumberFormat="1" applyFont="1" applyFill="1" applyBorder="1" applyAlignment="1">
      <alignment horizontal="center" vertical="center"/>
    </xf>
    <xf numFmtId="0" fontId="22" fillId="0" borderId="2" xfId="0" applyNumberFormat="1" applyFont="1" applyFill="1" applyBorder="1" applyAlignment="1">
      <alignment horizontal="center"/>
    </xf>
    <xf numFmtId="0" fontId="22" fillId="0" borderId="0" xfId="0" applyFont="1" applyBorder="1" applyAlignment="1">
      <alignment horizontal="left" vertical="center"/>
    </xf>
    <xf numFmtId="165" fontId="19" fillId="0" borderId="0" xfId="0" applyNumberFormat="1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top"/>
    </xf>
    <xf numFmtId="0" fontId="13" fillId="0" borderId="0" xfId="0" applyNumberFormat="1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2" fontId="19" fillId="0" borderId="0" xfId="0" applyNumberFormat="1" applyFont="1" applyBorder="1" applyAlignment="1">
      <alignment horizontal="center" vertical="center"/>
    </xf>
    <xf numFmtId="0" fontId="23" fillId="0" borderId="0" xfId="0" applyNumberFormat="1" applyFont="1" applyBorder="1" applyAlignment="1">
      <alignment horizontal="center" vertical="center"/>
    </xf>
    <xf numFmtId="0" fontId="23" fillId="0" borderId="0" xfId="0" applyNumberFormat="1" applyFont="1" applyBorder="1" applyAlignment="1">
      <alignment horizontal="center" vertical="center" wrapText="1" shrinkToFit="1"/>
    </xf>
    <xf numFmtId="0" fontId="24" fillId="0" borderId="0" xfId="0" applyFont="1" applyBorder="1" applyAlignment="1">
      <alignment horizontal="center" vertical="center" wrapText="1" shrinkToFit="1"/>
    </xf>
    <xf numFmtId="0" fontId="0" fillId="0" borderId="0" xfId="0" applyBorder="1" applyAlignment="1">
      <alignment horizontal="center" vertical="center"/>
    </xf>
    <xf numFmtId="165" fontId="2" fillId="0" borderId="2" xfId="0" applyNumberFormat="1" applyFont="1" applyFill="1" applyBorder="1" applyAlignment="1">
      <alignment horizontal="center" vertical="center"/>
    </xf>
    <xf numFmtId="0" fontId="2" fillId="0" borderId="7" xfId="0" applyFont="1" applyFill="1" applyBorder="1" applyAlignment="1">
      <alignment vertical="center"/>
    </xf>
    <xf numFmtId="0" fontId="7" fillId="0" borderId="2" xfId="0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horizontal="center" vertical="center" wrapText="1" shrinkToFit="1"/>
    </xf>
    <xf numFmtId="0" fontId="16" fillId="0" borderId="10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2" fontId="2" fillId="5" borderId="2" xfId="0" applyNumberFormat="1" applyFont="1" applyFill="1" applyBorder="1" applyAlignment="1">
      <alignment horizontal="center" vertical="center"/>
    </xf>
    <xf numFmtId="166" fontId="13" fillId="0" borderId="2" xfId="0" applyNumberFormat="1" applyFont="1" applyBorder="1" applyAlignment="1">
      <alignment horizontal="center" vertical="center"/>
    </xf>
    <xf numFmtId="165" fontId="19" fillId="0" borderId="2" xfId="0" applyNumberFormat="1" applyFont="1" applyBorder="1" applyAlignment="1">
      <alignment horizontal="center" vertical="center"/>
    </xf>
    <xf numFmtId="166" fontId="19" fillId="0" borderId="2" xfId="0" applyNumberFormat="1" applyFont="1" applyFill="1" applyBorder="1" applyAlignment="1">
      <alignment horizontal="center" vertical="center"/>
    </xf>
    <xf numFmtId="166" fontId="2" fillId="5" borderId="2" xfId="0" applyNumberFormat="1" applyFont="1" applyFill="1" applyBorder="1" applyAlignment="1">
      <alignment horizontal="center" vertical="center"/>
    </xf>
    <xf numFmtId="166" fontId="19" fillId="0" borderId="3" xfId="0" applyNumberFormat="1" applyFont="1" applyFill="1" applyBorder="1" applyAlignment="1">
      <alignment horizontal="center" vertical="center"/>
    </xf>
    <xf numFmtId="166" fontId="13" fillId="0" borderId="2" xfId="0" applyNumberFormat="1" applyFont="1" applyFill="1" applyBorder="1" applyAlignment="1">
      <alignment horizontal="center" vertical="center"/>
    </xf>
    <xf numFmtId="165" fontId="19" fillId="0" borderId="2" xfId="0" applyNumberFormat="1" applyFont="1" applyFill="1" applyBorder="1" applyAlignment="1">
      <alignment horizontal="center" vertical="center"/>
    </xf>
    <xf numFmtId="2" fontId="19" fillId="0" borderId="2" xfId="0" applyNumberFormat="1" applyFont="1" applyFill="1" applyBorder="1" applyAlignment="1">
      <alignment horizontal="center" vertical="center"/>
    </xf>
    <xf numFmtId="165" fontId="12" fillId="4" borderId="3" xfId="0" applyNumberFormat="1" applyFont="1" applyFill="1" applyBorder="1" applyAlignment="1">
      <alignment vertical="center"/>
    </xf>
    <xf numFmtId="0" fontId="3" fillId="0" borderId="0" xfId="0" applyFont="1" applyFill="1" applyAlignment="1">
      <alignment horizontal="right" vertical="center"/>
    </xf>
    <xf numFmtId="0" fontId="3" fillId="0" borderId="0" xfId="0" applyFont="1" applyFill="1" applyBorder="1" applyAlignment="1">
      <alignment horizontal="right" vertical="center"/>
    </xf>
    <xf numFmtId="165" fontId="36" fillId="0" borderId="3" xfId="0" applyNumberFormat="1" applyFont="1" applyFill="1" applyBorder="1" applyAlignment="1">
      <alignment horizontal="center" vertical="top"/>
    </xf>
    <xf numFmtId="0" fontId="2" fillId="0" borderId="12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 shrinkToFit="1"/>
    </xf>
    <xf numFmtId="0" fontId="23" fillId="0" borderId="0" xfId="0" applyNumberFormat="1" applyFont="1" applyFill="1" applyBorder="1" applyAlignment="1">
      <alignment horizontal="center" vertical="center" wrapText="1" shrinkToFit="1"/>
    </xf>
    <xf numFmtId="0" fontId="2" fillId="0" borderId="27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165" fontId="2" fillId="0" borderId="27" xfId="0" applyNumberFormat="1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3" fillId="0" borderId="27" xfId="0" applyFont="1" applyFill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26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168" fontId="9" fillId="0" borderId="0" xfId="0" applyNumberFormat="1" applyFont="1" applyBorder="1" applyAlignment="1">
      <alignment vertical="center"/>
    </xf>
    <xf numFmtId="168" fontId="3" fillId="3" borderId="18" xfId="0" applyNumberFormat="1" applyFont="1" applyFill="1" applyBorder="1" applyAlignment="1">
      <alignment horizontal="center" vertical="center" wrapText="1"/>
    </xf>
    <xf numFmtId="168" fontId="3" fillId="3" borderId="13" xfId="0" applyNumberFormat="1" applyFont="1" applyFill="1" applyBorder="1" applyAlignment="1">
      <alignment horizontal="center" vertical="center" wrapText="1"/>
    </xf>
    <xf numFmtId="165" fontId="12" fillId="4" borderId="3" xfId="0" applyNumberFormat="1" applyFont="1" applyFill="1" applyBorder="1" applyAlignment="1">
      <alignment vertical="center"/>
    </xf>
    <xf numFmtId="0" fontId="14" fillId="0" borderId="0" xfId="0" applyFont="1" applyBorder="1" applyAlignment="1">
      <alignment vertical="center" wrapText="1"/>
    </xf>
    <xf numFmtId="0" fontId="0" fillId="0" borderId="0" xfId="0" applyAlignment="1">
      <alignment vertical="center"/>
    </xf>
    <xf numFmtId="166" fontId="3" fillId="0" borderId="3" xfId="0" applyNumberFormat="1" applyFont="1" applyFill="1" applyBorder="1" applyAlignment="1">
      <alignment horizontal="center" vertical="center" wrapText="1"/>
    </xf>
    <xf numFmtId="165" fontId="12" fillId="4" borderId="3" xfId="0" applyNumberFormat="1" applyFont="1" applyFill="1" applyBorder="1" applyAlignment="1">
      <alignment vertical="center"/>
    </xf>
    <xf numFmtId="0" fontId="0" fillId="0" borderId="7" xfId="0" applyBorder="1" applyAlignment="1">
      <alignment vertical="center"/>
    </xf>
    <xf numFmtId="166" fontId="3" fillId="0" borderId="2" xfId="0" applyNumberFormat="1" applyFont="1" applyFill="1" applyBorder="1" applyAlignment="1">
      <alignment horizontal="center" vertical="center" wrapText="1"/>
    </xf>
    <xf numFmtId="166" fontId="3" fillId="0" borderId="19" xfId="0" applyNumberFormat="1" applyFont="1" applyFill="1" applyBorder="1" applyAlignment="1">
      <alignment horizontal="center" vertical="center" wrapText="1"/>
    </xf>
    <xf numFmtId="166" fontId="3" fillId="0" borderId="18" xfId="0" applyNumberFormat="1" applyFont="1" applyFill="1" applyBorder="1" applyAlignment="1">
      <alignment horizontal="center" vertical="center" wrapText="1"/>
    </xf>
    <xf numFmtId="166" fontId="3" fillId="0" borderId="19" xfId="0" applyNumberFormat="1" applyFont="1" applyFill="1" applyBorder="1" applyAlignment="1">
      <alignment horizontal="center" vertical="center" wrapText="1" shrinkToFit="1"/>
    </xf>
    <xf numFmtId="166" fontId="3" fillId="0" borderId="18" xfId="0" applyNumberFormat="1" applyFont="1" applyFill="1" applyBorder="1" applyAlignment="1">
      <alignment horizontal="center" vertical="center" wrapText="1" shrinkToFit="1"/>
    </xf>
    <xf numFmtId="0" fontId="3" fillId="10" borderId="4" xfId="0" applyFont="1" applyFill="1" applyBorder="1" applyAlignment="1">
      <alignment horizontal="center" vertical="top" wrapText="1"/>
    </xf>
    <xf numFmtId="2" fontId="19" fillId="0" borderId="4" xfId="0" applyNumberFormat="1" applyFont="1" applyFill="1" applyBorder="1" applyAlignment="1">
      <alignment horizontal="center" vertical="center"/>
    </xf>
    <xf numFmtId="2" fontId="19" fillId="0" borderId="9" xfId="0" applyNumberFormat="1" applyFont="1" applyFill="1" applyBorder="1" applyAlignment="1">
      <alignment horizontal="center" vertical="center"/>
    </xf>
    <xf numFmtId="166" fontId="19" fillId="0" borderId="6" xfId="0" applyNumberFormat="1" applyFont="1" applyFill="1" applyBorder="1" applyAlignment="1">
      <alignment horizontal="center" vertical="center"/>
    </xf>
    <xf numFmtId="166" fontId="19" fillId="0" borderId="9" xfId="0" applyNumberFormat="1" applyFont="1" applyFill="1" applyBorder="1" applyAlignment="1">
      <alignment horizontal="center" vertical="center"/>
    </xf>
    <xf numFmtId="166" fontId="19" fillId="0" borderId="4" xfId="0" applyNumberFormat="1" applyFont="1" applyFill="1" applyBorder="1" applyAlignment="1">
      <alignment horizontal="center" vertical="center"/>
    </xf>
    <xf numFmtId="166" fontId="13" fillId="0" borderId="6" xfId="0" applyNumberFormat="1" applyFont="1" applyFill="1" applyBorder="1" applyAlignment="1">
      <alignment horizontal="center" vertical="center"/>
    </xf>
    <xf numFmtId="165" fontId="19" fillId="0" borderId="6" xfId="0" applyNumberFormat="1" applyFont="1" applyFill="1" applyBorder="1" applyAlignment="1">
      <alignment horizontal="center" vertical="center"/>
    </xf>
    <xf numFmtId="165" fontId="19" fillId="0" borderId="4" xfId="0" applyNumberFormat="1" applyFont="1" applyFill="1" applyBorder="1" applyAlignment="1">
      <alignment horizontal="center" vertical="center"/>
    </xf>
    <xf numFmtId="0" fontId="19" fillId="0" borderId="0" xfId="0" applyFont="1" applyBorder="1" applyAlignment="1">
      <alignment horizontal="left" vertical="center"/>
    </xf>
    <xf numFmtId="165" fontId="12" fillId="4" borderId="22" xfId="0" applyNumberFormat="1" applyFont="1" applyFill="1" applyBorder="1" applyAlignment="1">
      <alignment vertical="center"/>
    </xf>
    <xf numFmtId="165" fontId="3" fillId="4" borderId="8" xfId="0" applyNumberFormat="1" applyFont="1" applyFill="1" applyBorder="1" applyAlignment="1">
      <alignment horizontal="center" vertical="center" wrapText="1"/>
    </xf>
    <xf numFmtId="165" fontId="12" fillId="4" borderId="24" xfId="0" applyNumberFormat="1" applyFont="1" applyFill="1" applyBorder="1" applyAlignment="1">
      <alignment vertical="center"/>
    </xf>
    <xf numFmtId="0" fontId="4" fillId="8" borderId="2" xfId="0" applyFont="1" applyFill="1" applyBorder="1" applyAlignment="1">
      <alignment vertical="center"/>
    </xf>
    <xf numFmtId="165" fontId="12" fillId="4" borderId="3" xfId="0" applyNumberFormat="1" applyFont="1" applyFill="1" applyBorder="1" applyAlignment="1">
      <alignment vertical="center"/>
    </xf>
    <xf numFmtId="0" fontId="9" fillId="7" borderId="0" xfId="0" applyFont="1" applyFill="1" applyBorder="1" applyAlignment="1">
      <alignment horizontal="center" vertical="center"/>
    </xf>
    <xf numFmtId="0" fontId="9" fillId="7" borderId="0" xfId="0" applyFont="1" applyFill="1" applyBorder="1" applyAlignment="1">
      <alignment vertical="center"/>
    </xf>
    <xf numFmtId="166" fontId="3" fillId="7" borderId="2" xfId="0" applyNumberFormat="1" applyFont="1" applyFill="1" applyBorder="1" applyAlignment="1">
      <alignment horizontal="center" vertical="top"/>
    </xf>
    <xf numFmtId="0" fontId="7" fillId="7" borderId="2" xfId="0" applyFont="1" applyFill="1" applyBorder="1" applyAlignment="1">
      <alignment horizontal="left" vertical="center"/>
    </xf>
    <xf numFmtId="0" fontId="7" fillId="7" borderId="3" xfId="0" applyFont="1" applyFill="1" applyBorder="1" applyAlignment="1">
      <alignment horizontal="center" vertical="center"/>
    </xf>
    <xf numFmtId="0" fontId="2" fillId="7" borderId="3" xfId="0" applyFont="1" applyFill="1" applyBorder="1" applyAlignment="1">
      <alignment horizontal="center" vertical="center"/>
    </xf>
    <xf numFmtId="165" fontId="2" fillId="7" borderId="3" xfId="0" applyNumberFormat="1" applyFont="1" applyFill="1" applyBorder="1" applyAlignment="1">
      <alignment horizontal="center" vertical="top"/>
    </xf>
    <xf numFmtId="2" fontId="2" fillId="7" borderId="2" xfId="0" applyNumberFormat="1" applyFont="1" applyFill="1" applyBorder="1" applyAlignment="1">
      <alignment horizontal="center" vertical="top"/>
    </xf>
    <xf numFmtId="166" fontId="3" fillId="7" borderId="2" xfId="0" applyNumberFormat="1" applyFont="1" applyFill="1" applyBorder="1" applyAlignment="1">
      <alignment horizontal="center" vertical="center"/>
    </xf>
    <xf numFmtId="0" fontId="2" fillId="7" borderId="2" xfId="0" applyFont="1" applyFill="1" applyBorder="1" applyAlignment="1">
      <alignment horizontal="center" vertical="center"/>
    </xf>
    <xf numFmtId="165" fontId="2" fillId="7" borderId="2" xfId="0" applyNumberFormat="1" applyFont="1" applyFill="1" applyBorder="1" applyAlignment="1">
      <alignment horizontal="center" vertical="center"/>
    </xf>
    <xf numFmtId="0" fontId="2" fillId="7" borderId="6" xfId="0" applyFont="1" applyFill="1" applyBorder="1" applyAlignment="1">
      <alignment horizontal="center" vertical="center"/>
    </xf>
    <xf numFmtId="166" fontId="3" fillId="7" borderId="6" xfId="0" applyNumberFormat="1" applyFont="1" applyFill="1" applyBorder="1" applyAlignment="1">
      <alignment horizontal="center" vertical="center" wrapText="1"/>
    </xf>
    <xf numFmtId="168" fontId="3" fillId="7" borderId="6" xfId="0" applyNumberFormat="1" applyFont="1" applyFill="1" applyBorder="1" applyAlignment="1">
      <alignment horizontal="center" vertical="center" wrapText="1"/>
    </xf>
    <xf numFmtId="0" fontId="2" fillId="7" borderId="2" xfId="0" applyFont="1" applyFill="1" applyBorder="1" applyAlignment="1">
      <alignment horizontal="left" vertical="center"/>
    </xf>
    <xf numFmtId="165" fontId="3" fillId="7" borderId="3" xfId="0" applyNumberFormat="1" applyFont="1" applyFill="1" applyBorder="1" applyAlignment="1">
      <alignment horizontal="center" vertical="top"/>
    </xf>
    <xf numFmtId="2" fontId="3" fillId="7" borderId="2" xfId="0" applyNumberFormat="1" applyFont="1" applyFill="1" applyBorder="1" applyAlignment="1">
      <alignment horizontal="center" vertical="top"/>
    </xf>
    <xf numFmtId="0" fontId="2" fillId="7" borderId="8" xfId="0" applyFont="1" applyFill="1" applyBorder="1" applyAlignment="1">
      <alignment horizontal="center" vertical="center"/>
    </xf>
    <xf numFmtId="165" fontId="3" fillId="7" borderId="8" xfId="0" applyNumberFormat="1" applyFont="1" applyFill="1" applyBorder="1" applyAlignment="1">
      <alignment horizontal="center" vertical="top"/>
    </xf>
    <xf numFmtId="166" fontId="5" fillId="7" borderId="2" xfId="0" applyNumberFormat="1" applyFont="1" applyFill="1" applyBorder="1" applyAlignment="1">
      <alignment horizontal="center" vertical="center"/>
    </xf>
    <xf numFmtId="166" fontId="5" fillId="7" borderId="4" xfId="0" applyNumberFormat="1" applyFont="1" applyFill="1" applyBorder="1" applyAlignment="1">
      <alignment horizontal="center" vertical="center"/>
    </xf>
    <xf numFmtId="0" fontId="2" fillId="7" borderId="3" xfId="0" applyFont="1" applyFill="1" applyBorder="1" applyAlignment="1">
      <alignment vertical="center"/>
    </xf>
    <xf numFmtId="0" fontId="2" fillId="7" borderId="22" xfId="0" applyFont="1" applyFill="1" applyBorder="1" applyAlignment="1">
      <alignment vertical="center"/>
    </xf>
    <xf numFmtId="0" fontId="2" fillId="7" borderId="5" xfId="0" applyFont="1" applyFill="1" applyBorder="1" applyAlignment="1">
      <alignment vertical="center"/>
    </xf>
    <xf numFmtId="0" fontId="2" fillId="7" borderId="13" xfId="0" applyFont="1" applyFill="1" applyBorder="1" applyAlignment="1">
      <alignment vertical="center"/>
    </xf>
    <xf numFmtId="0" fontId="3" fillId="7" borderId="18" xfId="0" applyFont="1" applyFill="1" applyBorder="1" applyAlignment="1">
      <alignment horizontal="center" vertical="center" wrapText="1"/>
    </xf>
    <xf numFmtId="0" fontId="3" fillId="7" borderId="4" xfId="0" applyFont="1" applyFill="1" applyBorder="1" applyAlignment="1">
      <alignment horizontal="center" vertical="center" wrapText="1"/>
    </xf>
    <xf numFmtId="168" fontId="3" fillId="7" borderId="13" xfId="0" applyNumberFormat="1" applyFont="1" applyFill="1" applyBorder="1" applyAlignment="1">
      <alignment horizontal="center" vertical="center" wrapText="1"/>
    </xf>
    <xf numFmtId="168" fontId="3" fillId="7" borderId="18" xfId="0" applyNumberFormat="1" applyFont="1" applyFill="1" applyBorder="1" applyAlignment="1">
      <alignment horizontal="center" vertical="center" wrapText="1"/>
    </xf>
    <xf numFmtId="0" fontId="2" fillId="7" borderId="23" xfId="0" applyFont="1" applyFill="1" applyBorder="1" applyAlignment="1">
      <alignment vertical="center"/>
    </xf>
    <xf numFmtId="0" fontId="4" fillId="7" borderId="2" xfId="0" applyFont="1" applyFill="1" applyBorder="1" applyAlignment="1">
      <alignment horizontal="right" vertical="center"/>
    </xf>
    <xf numFmtId="165" fontId="3" fillId="7" borderId="2" xfId="0" applyNumberFormat="1" applyFont="1" applyFill="1" applyBorder="1" applyAlignment="1">
      <alignment horizontal="center" vertical="center"/>
    </xf>
    <xf numFmtId="0" fontId="3" fillId="7" borderId="2" xfId="0" applyFont="1" applyFill="1" applyBorder="1" applyAlignment="1">
      <alignment horizontal="center" vertical="center"/>
    </xf>
    <xf numFmtId="166" fontId="3" fillId="7" borderId="2" xfId="0" applyNumberFormat="1" applyFont="1" applyFill="1" applyBorder="1" applyAlignment="1">
      <alignment vertical="center" wrapText="1"/>
    </xf>
    <xf numFmtId="166" fontId="3" fillId="7" borderId="3" xfId="0" applyNumberFormat="1" applyFont="1" applyFill="1" applyBorder="1" applyAlignment="1">
      <alignment vertical="center" wrapText="1"/>
    </xf>
    <xf numFmtId="168" fontId="3" fillId="7" borderId="9" xfId="0" applyNumberFormat="1" applyFont="1" applyFill="1" applyBorder="1" applyAlignment="1">
      <alignment vertical="center" wrapText="1"/>
    </xf>
    <xf numFmtId="166" fontId="3" fillId="7" borderId="9" xfId="0" applyNumberFormat="1" applyFont="1" applyFill="1" applyBorder="1" applyAlignment="1">
      <alignment vertical="center" wrapText="1"/>
    </xf>
    <xf numFmtId="166" fontId="3" fillId="7" borderId="4" xfId="0" applyNumberFormat="1" applyFont="1" applyFill="1" applyBorder="1" applyAlignment="1">
      <alignment horizontal="center" vertical="center" wrapText="1"/>
    </xf>
    <xf numFmtId="0" fontId="3" fillId="7" borderId="2" xfId="0" applyFont="1" applyFill="1" applyBorder="1" applyAlignment="1">
      <alignment horizontal="center" vertical="center" wrapText="1"/>
    </xf>
    <xf numFmtId="0" fontId="9" fillId="7" borderId="9" xfId="0" applyFont="1" applyFill="1" applyBorder="1" applyAlignment="1">
      <alignment vertical="center"/>
    </xf>
    <xf numFmtId="168" fontId="9" fillId="7" borderId="9" xfId="0" applyNumberFormat="1" applyFont="1" applyFill="1" applyBorder="1" applyAlignment="1">
      <alignment vertical="center"/>
    </xf>
    <xf numFmtId="166" fontId="3" fillId="7" borderId="3" xfId="0" applyNumberFormat="1" applyFont="1" applyFill="1" applyBorder="1" applyAlignment="1">
      <alignment horizontal="center" vertical="top"/>
    </xf>
    <xf numFmtId="168" fontId="3" fillId="7" borderId="2" xfId="0" applyNumberFormat="1" applyFont="1" applyFill="1" applyBorder="1" applyAlignment="1">
      <alignment horizontal="center" vertical="center" wrapText="1"/>
    </xf>
    <xf numFmtId="0" fontId="2" fillId="7" borderId="2" xfId="0" applyFont="1" applyFill="1" applyBorder="1" applyAlignment="1">
      <alignment vertical="center"/>
    </xf>
    <xf numFmtId="0" fontId="4" fillId="7" borderId="0" xfId="0" applyFont="1" applyFill="1" applyBorder="1" applyAlignment="1">
      <alignment vertical="center"/>
    </xf>
    <xf numFmtId="0" fontId="2" fillId="7" borderId="0" xfId="0" applyFont="1" applyFill="1" applyBorder="1" applyAlignment="1">
      <alignment horizontal="center" vertical="center"/>
    </xf>
    <xf numFmtId="165" fontId="2" fillId="7" borderId="0" xfId="0" applyNumberFormat="1" applyFont="1" applyFill="1" applyBorder="1" applyAlignment="1">
      <alignment horizontal="center" vertical="center"/>
    </xf>
    <xf numFmtId="0" fontId="3" fillId="7" borderId="0" xfId="0" applyFont="1" applyFill="1" applyBorder="1" applyAlignment="1">
      <alignment horizontal="center" vertical="center"/>
    </xf>
    <xf numFmtId="0" fontId="2" fillId="7" borderId="0" xfId="0" applyFont="1" applyFill="1" applyBorder="1" applyAlignment="1">
      <alignment horizontal="center" vertical="center" wrapText="1" shrinkToFit="1"/>
    </xf>
    <xf numFmtId="166" fontId="3" fillId="7" borderId="2" xfId="0" applyNumberFormat="1" applyFont="1" applyFill="1" applyBorder="1" applyAlignment="1">
      <alignment horizontal="center" vertical="center" wrapText="1"/>
    </xf>
    <xf numFmtId="168" fontId="9" fillId="7" borderId="0" xfId="0" applyNumberFormat="1" applyFont="1" applyFill="1" applyBorder="1" applyAlignment="1">
      <alignment vertical="center"/>
    </xf>
    <xf numFmtId="168" fontId="3" fillId="7" borderId="2" xfId="0" applyNumberFormat="1" applyFont="1" applyFill="1" applyBorder="1" applyAlignment="1">
      <alignment vertical="center" wrapText="1"/>
    </xf>
    <xf numFmtId="0" fontId="9" fillId="7" borderId="2" xfId="0" applyFont="1" applyFill="1" applyBorder="1" applyAlignment="1">
      <alignment vertical="center"/>
    </xf>
    <xf numFmtId="168" fontId="9" fillId="7" borderId="2" xfId="0" applyNumberFormat="1" applyFont="1" applyFill="1" applyBorder="1" applyAlignment="1">
      <alignment vertical="center"/>
    </xf>
    <xf numFmtId="0" fontId="18" fillId="7" borderId="20" xfId="0" applyFont="1" applyFill="1" applyBorder="1" applyAlignment="1">
      <alignment vertical="center"/>
    </xf>
    <xf numFmtId="0" fontId="19" fillId="7" borderId="20" xfId="0" applyFont="1" applyFill="1" applyBorder="1" applyAlignment="1">
      <alignment vertical="center"/>
    </xf>
    <xf numFmtId="0" fontId="3" fillId="7" borderId="3" xfId="0" applyFont="1" applyFill="1" applyBorder="1" applyAlignment="1">
      <alignment horizontal="center" vertical="center" wrapText="1"/>
    </xf>
    <xf numFmtId="168" fontId="3" fillId="7" borderId="3" xfId="0" applyNumberFormat="1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vertical="center"/>
    </xf>
    <xf numFmtId="166" fontId="3" fillId="7" borderId="6" xfId="0" applyNumberFormat="1" applyFont="1" applyFill="1" applyBorder="1" applyAlignment="1">
      <alignment vertical="center" wrapText="1"/>
    </xf>
    <xf numFmtId="166" fontId="3" fillId="7" borderId="9" xfId="0" applyNumberFormat="1" applyFont="1" applyFill="1" applyBorder="1" applyAlignment="1">
      <alignment horizontal="center" vertical="center" wrapText="1"/>
    </xf>
    <xf numFmtId="166" fontId="3" fillId="7" borderId="19" xfId="0" applyNumberFormat="1" applyFont="1" applyFill="1" applyBorder="1" applyAlignment="1">
      <alignment horizontal="center" vertical="center" wrapText="1"/>
    </xf>
    <xf numFmtId="168" fontId="3" fillId="7" borderId="19" xfId="0" applyNumberFormat="1" applyFont="1" applyFill="1" applyBorder="1" applyAlignment="1">
      <alignment horizontal="center" vertical="center" wrapText="1"/>
    </xf>
    <xf numFmtId="166" fontId="3" fillId="7" borderId="21" xfId="0" applyNumberFormat="1" applyFont="1" applyFill="1" applyBorder="1" applyAlignment="1">
      <alignment horizontal="center" vertical="center" wrapText="1"/>
    </xf>
    <xf numFmtId="167" fontId="3" fillId="7" borderId="2" xfId="0" applyNumberFormat="1" applyFont="1" applyFill="1" applyBorder="1" applyAlignment="1">
      <alignment horizontal="center" vertical="top"/>
    </xf>
    <xf numFmtId="0" fontId="3" fillId="7" borderId="8" xfId="0" applyFont="1" applyFill="1" applyBorder="1" applyAlignment="1">
      <alignment horizontal="center" vertical="center" wrapText="1"/>
    </xf>
    <xf numFmtId="168" fontId="3" fillId="7" borderId="8" xfId="0" applyNumberFormat="1" applyFont="1" applyFill="1" applyBorder="1" applyAlignment="1">
      <alignment horizontal="center" vertical="center" wrapText="1"/>
    </xf>
    <xf numFmtId="0" fontId="2" fillId="7" borderId="24" xfId="0" applyFont="1" applyFill="1" applyBorder="1" applyAlignment="1">
      <alignment vertical="center"/>
    </xf>
    <xf numFmtId="168" fontId="3" fillId="7" borderId="5" xfId="0" applyNumberFormat="1" applyFont="1" applyFill="1" applyBorder="1" applyAlignment="1">
      <alignment vertical="center" wrapText="1"/>
    </xf>
    <xf numFmtId="166" fontId="3" fillId="7" borderId="18" xfId="0" applyNumberFormat="1" applyFont="1" applyFill="1" applyBorder="1" applyAlignment="1">
      <alignment vertical="center" wrapText="1"/>
    </xf>
    <xf numFmtId="166" fontId="3" fillId="7" borderId="18" xfId="0" applyNumberFormat="1" applyFont="1" applyFill="1" applyBorder="1" applyAlignment="1">
      <alignment horizontal="center" vertical="center" wrapText="1"/>
    </xf>
    <xf numFmtId="168" fontId="3" fillId="7" borderId="4" xfId="0" applyNumberFormat="1" applyFont="1" applyFill="1" applyBorder="1" applyAlignment="1">
      <alignment horizontal="center" vertical="center" wrapText="1"/>
    </xf>
    <xf numFmtId="0" fontId="2" fillId="7" borderId="4" xfId="0" applyFont="1" applyFill="1" applyBorder="1" applyAlignment="1">
      <alignment vertical="center"/>
    </xf>
    <xf numFmtId="168" fontId="3" fillId="7" borderId="5" xfId="0" applyNumberFormat="1" applyFont="1" applyFill="1" applyBorder="1" applyAlignment="1">
      <alignment horizontal="center" vertical="center" wrapText="1"/>
    </xf>
    <xf numFmtId="0" fontId="2" fillId="7" borderId="0" xfId="0" applyFont="1" applyFill="1" applyBorder="1" applyAlignment="1">
      <alignment vertical="center"/>
    </xf>
    <xf numFmtId="0" fontId="3" fillId="7" borderId="19" xfId="0" applyFont="1" applyFill="1" applyBorder="1" applyAlignment="1">
      <alignment horizontal="center" vertical="center" wrapText="1"/>
    </xf>
    <xf numFmtId="0" fontId="2" fillId="7" borderId="21" xfId="0" applyFont="1" applyFill="1" applyBorder="1" applyAlignment="1">
      <alignment vertical="center"/>
    </xf>
    <xf numFmtId="164" fontId="2" fillId="7" borderId="2" xfId="5" applyFont="1" applyFill="1" applyBorder="1" applyAlignment="1">
      <alignment horizontal="center" vertical="top"/>
    </xf>
    <xf numFmtId="166" fontId="13" fillId="15" borderId="5" xfId="0" applyNumberFormat="1" applyFont="1" applyFill="1" applyBorder="1" applyAlignment="1">
      <alignment horizontal="center" vertical="top"/>
    </xf>
    <xf numFmtId="166" fontId="3" fillId="15" borderId="22" xfId="0" applyNumberFormat="1" applyFont="1" applyFill="1" applyBorder="1" applyAlignment="1">
      <alignment horizontal="center" vertical="center"/>
    </xf>
    <xf numFmtId="166" fontId="29" fillId="0" borderId="7" xfId="0" applyNumberFormat="1" applyFont="1" applyFill="1" applyBorder="1" applyAlignment="1">
      <alignment horizontal="center" vertical="center" wrapText="1" shrinkToFit="1"/>
    </xf>
    <xf numFmtId="0" fontId="22" fillId="0" borderId="3" xfId="0" applyFont="1" applyFill="1" applyBorder="1" applyAlignment="1">
      <alignment vertical="center"/>
    </xf>
    <xf numFmtId="0" fontId="19" fillId="0" borderId="18" xfId="0" applyFont="1" applyFill="1" applyBorder="1" applyAlignment="1">
      <alignment horizontal="left" vertical="center"/>
    </xf>
    <xf numFmtId="0" fontId="19" fillId="0" borderId="13" xfId="0" applyFont="1" applyFill="1" applyBorder="1" applyAlignment="1">
      <alignment horizontal="left" vertical="center"/>
    </xf>
    <xf numFmtId="0" fontId="19" fillId="0" borderId="23" xfId="0" applyFont="1" applyFill="1" applyBorder="1" applyAlignment="1">
      <alignment horizontal="left" vertical="center"/>
    </xf>
    <xf numFmtId="0" fontId="22" fillId="0" borderId="7" xfId="0" applyFont="1" applyFill="1" applyBorder="1" applyAlignment="1">
      <alignment horizontal="center" vertical="center"/>
    </xf>
    <xf numFmtId="165" fontId="30" fillId="0" borderId="3" xfId="0" applyNumberFormat="1" applyFont="1" applyFill="1" applyBorder="1" applyAlignment="1">
      <alignment horizontal="center" vertical="center"/>
    </xf>
    <xf numFmtId="165" fontId="30" fillId="0" borderId="8" xfId="0" applyNumberFormat="1" applyFont="1" applyFill="1" applyBorder="1" applyAlignment="1">
      <alignment horizontal="center" vertical="center"/>
    </xf>
    <xf numFmtId="0" fontId="23" fillId="15" borderId="4" xfId="0" applyFont="1" applyFill="1" applyBorder="1" applyAlignment="1">
      <alignment vertical="center"/>
    </xf>
    <xf numFmtId="165" fontId="30" fillId="0" borderId="6" xfId="0" applyNumberFormat="1" applyFont="1" applyFill="1" applyBorder="1" applyAlignment="1">
      <alignment horizontal="center"/>
    </xf>
    <xf numFmtId="166" fontId="29" fillId="9" borderId="7" xfId="0" applyNumberFormat="1" applyFont="1" applyFill="1" applyBorder="1" applyAlignment="1">
      <alignment horizontal="center" vertical="center" wrapText="1" shrinkToFit="1"/>
    </xf>
    <xf numFmtId="0" fontId="22" fillId="0" borderId="8" xfId="0" applyNumberFormat="1" applyFont="1" applyFill="1" applyBorder="1" applyAlignment="1">
      <alignment horizontal="center" vertical="center" wrapText="1"/>
    </xf>
    <xf numFmtId="0" fontId="22" fillId="0" borderId="8" xfId="0" applyNumberFormat="1" applyFont="1" applyFill="1" applyBorder="1" applyAlignment="1">
      <alignment horizontal="center" vertical="center" wrapText="1" shrinkToFit="1"/>
    </xf>
    <xf numFmtId="165" fontId="38" fillId="0" borderId="3" xfId="0" applyNumberFormat="1" applyFont="1" applyFill="1" applyBorder="1" applyAlignment="1">
      <alignment horizontal="center"/>
    </xf>
    <xf numFmtId="166" fontId="13" fillId="0" borderId="2" xfId="0" applyNumberFormat="1" applyFont="1" applyFill="1" applyBorder="1" applyAlignment="1">
      <alignment horizontal="right" vertical="center"/>
    </xf>
    <xf numFmtId="0" fontId="22" fillId="0" borderId="19" xfId="0" applyNumberFormat="1" applyFont="1" applyFill="1" applyBorder="1" applyAlignment="1">
      <alignment horizontal="center" vertical="center" wrapText="1"/>
    </xf>
    <xf numFmtId="0" fontId="22" fillId="0" borderId="19" xfId="0" applyNumberFormat="1" applyFont="1" applyFill="1" applyBorder="1" applyAlignment="1">
      <alignment horizontal="center" vertical="center" wrapText="1" shrinkToFit="1"/>
    </xf>
    <xf numFmtId="166" fontId="13" fillId="0" borderId="19" xfId="0" applyNumberFormat="1" applyFont="1" applyFill="1" applyBorder="1" applyAlignment="1">
      <alignment horizontal="center" vertical="top"/>
    </xf>
    <xf numFmtId="0" fontId="13" fillId="0" borderId="0" xfId="0" applyNumberFormat="1" applyFont="1" applyFill="1" applyBorder="1" applyAlignment="1">
      <alignment horizontal="center" vertical="center"/>
    </xf>
    <xf numFmtId="166" fontId="3" fillId="0" borderId="0" xfId="0" applyNumberFormat="1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horizontal="center" vertical="center"/>
    </xf>
    <xf numFmtId="0" fontId="22" fillId="0" borderId="18" xfId="0" applyNumberFormat="1" applyFont="1" applyFill="1" applyBorder="1" applyAlignment="1">
      <alignment horizontal="center" vertical="center" wrapText="1"/>
    </xf>
    <xf numFmtId="0" fontId="22" fillId="0" borderId="18" xfId="0" applyNumberFormat="1" applyFont="1" applyFill="1" applyBorder="1" applyAlignment="1">
      <alignment horizontal="center" vertical="center" wrapText="1" shrinkToFit="1"/>
    </xf>
    <xf numFmtId="0" fontId="23" fillId="9" borderId="2" xfId="0" applyFont="1" applyFill="1" applyBorder="1" applyAlignment="1">
      <alignment vertical="center"/>
    </xf>
    <xf numFmtId="166" fontId="3" fillId="16" borderId="22" xfId="0" applyNumberFormat="1" applyFont="1" applyFill="1" applyBorder="1" applyAlignment="1">
      <alignment horizontal="center" vertical="center"/>
    </xf>
    <xf numFmtId="0" fontId="40" fillId="0" borderId="6" xfId="0" applyNumberFormat="1" applyFont="1" applyFill="1" applyBorder="1" applyAlignment="1">
      <alignment horizontal="center" vertical="center" wrapText="1"/>
    </xf>
    <xf numFmtId="0" fontId="40" fillId="0" borderId="6" xfId="0" applyNumberFormat="1" applyFont="1" applyFill="1" applyBorder="1" applyAlignment="1">
      <alignment horizontal="center" vertical="center" wrapText="1" shrinkToFit="1"/>
    </xf>
    <xf numFmtId="165" fontId="30" fillId="0" borderId="2" xfId="0" applyNumberFormat="1" applyFont="1" applyFill="1" applyBorder="1" applyAlignment="1">
      <alignment horizontal="center" vertical="center"/>
    </xf>
    <xf numFmtId="0" fontId="40" fillId="0" borderId="4" xfId="0" applyNumberFormat="1" applyFont="1" applyFill="1" applyBorder="1" applyAlignment="1">
      <alignment horizontal="center" vertical="center" wrapText="1"/>
    </xf>
    <xf numFmtId="0" fontId="40" fillId="0" borderId="4" xfId="0" applyNumberFormat="1" applyFont="1" applyFill="1" applyBorder="1" applyAlignment="1">
      <alignment horizontal="center" vertical="center" wrapText="1" shrinkToFit="1"/>
    </xf>
    <xf numFmtId="166" fontId="3" fillId="0" borderId="2" xfId="3" applyNumberFormat="1" applyFont="1" applyFill="1" applyBorder="1" applyAlignment="1">
      <alignment horizontal="center" vertical="center"/>
    </xf>
    <xf numFmtId="165" fontId="2" fillId="0" borderId="2" xfId="3" applyNumberFormat="1" applyFont="1" applyFill="1" applyBorder="1" applyAlignment="1">
      <alignment horizontal="center" vertical="center"/>
    </xf>
    <xf numFmtId="166" fontId="3" fillId="0" borderId="2" xfId="3" applyNumberFormat="1" applyFont="1" applyFill="1" applyBorder="1" applyAlignment="1">
      <alignment horizontal="center" vertical="top"/>
    </xf>
    <xf numFmtId="0" fontId="41" fillId="0" borderId="2" xfId="3" applyNumberFormat="1" applyFont="1" applyFill="1" applyBorder="1" applyAlignment="1">
      <alignment horizontal="center" vertical="center"/>
    </xf>
    <xf numFmtId="0" fontId="2" fillId="0" borderId="2" xfId="3" applyFont="1" applyFill="1" applyBorder="1" applyAlignment="1">
      <alignment horizontal="center" vertical="center"/>
    </xf>
    <xf numFmtId="0" fontId="3" fillId="0" borderId="2" xfId="3" applyFont="1" applyFill="1" applyBorder="1" applyAlignment="1">
      <alignment horizontal="center" vertical="center"/>
    </xf>
    <xf numFmtId="166" fontId="3" fillId="0" borderId="2" xfId="3" applyNumberFormat="1" applyFont="1" applyBorder="1" applyAlignment="1">
      <alignment horizontal="center" vertical="center"/>
    </xf>
    <xf numFmtId="165" fontId="2" fillId="0" borderId="2" xfId="3" applyNumberFormat="1" applyFont="1" applyBorder="1" applyAlignment="1">
      <alignment horizontal="center" vertical="center"/>
    </xf>
    <xf numFmtId="0" fontId="3" fillId="0" borderId="4" xfId="3" applyFont="1" applyFill="1" applyBorder="1" applyAlignment="1">
      <alignment horizontal="center" vertical="center"/>
    </xf>
    <xf numFmtId="166" fontId="3" fillId="0" borderId="4" xfId="3" applyNumberFormat="1" applyFont="1" applyBorder="1" applyAlignment="1">
      <alignment vertical="center"/>
    </xf>
    <xf numFmtId="0" fontId="3" fillId="0" borderId="24" xfId="3" applyNumberFormat="1" applyFont="1" applyFill="1" applyBorder="1" applyAlignment="1">
      <alignment horizontal="center" vertical="center"/>
    </xf>
    <xf numFmtId="165" fontId="3" fillId="0" borderId="6" xfId="3" applyNumberFormat="1" applyFont="1" applyFill="1" applyBorder="1" applyAlignment="1">
      <alignment horizontal="center" vertical="center"/>
    </xf>
    <xf numFmtId="166" fontId="3" fillId="9" borderId="22" xfId="0" applyNumberFormat="1" applyFont="1" applyFill="1" applyBorder="1" applyAlignment="1">
      <alignment horizontal="center" vertical="center"/>
    </xf>
    <xf numFmtId="0" fontId="22" fillId="9" borderId="22" xfId="0" applyNumberFormat="1" applyFont="1" applyFill="1" applyBorder="1" applyAlignment="1">
      <alignment horizontal="center" vertical="center"/>
    </xf>
    <xf numFmtId="0" fontId="22" fillId="0" borderId="3" xfId="3" applyFont="1" applyFill="1" applyBorder="1" applyAlignment="1">
      <alignment vertical="center" wrapText="1"/>
    </xf>
    <xf numFmtId="165" fontId="13" fillId="0" borderId="2" xfId="0" applyNumberFormat="1" applyFont="1" applyBorder="1" applyAlignment="1">
      <alignment horizontal="right" vertical="center" indent="1"/>
    </xf>
    <xf numFmtId="166" fontId="3" fillId="16" borderId="13" xfId="0" applyNumberFormat="1" applyFont="1" applyFill="1" applyBorder="1" applyAlignment="1">
      <alignment horizontal="center" vertical="center"/>
    </xf>
    <xf numFmtId="0" fontId="22" fillId="0" borderId="2" xfId="2" applyNumberFormat="1" applyFont="1" applyFill="1" applyBorder="1" applyAlignment="1">
      <alignment horizontal="center" vertical="center"/>
    </xf>
    <xf numFmtId="166" fontId="13" fillId="0" borderId="3" xfId="0" applyNumberFormat="1" applyFont="1" applyFill="1" applyBorder="1" applyAlignment="1">
      <alignment horizontal="center" vertical="top"/>
    </xf>
    <xf numFmtId="0" fontId="13" fillId="0" borderId="5" xfId="0" applyNumberFormat="1" applyFont="1" applyFill="1" applyBorder="1" applyAlignment="1">
      <alignment horizontal="center" vertical="center"/>
    </xf>
    <xf numFmtId="165" fontId="3" fillId="0" borderId="5" xfId="0" applyNumberFormat="1" applyFont="1" applyFill="1" applyBorder="1" applyAlignment="1">
      <alignment horizontal="center" vertical="center"/>
    </xf>
    <xf numFmtId="165" fontId="3" fillId="0" borderId="7" xfId="0" applyNumberFormat="1" applyFont="1" applyFill="1" applyBorder="1" applyAlignment="1">
      <alignment horizontal="center" vertical="center"/>
    </xf>
    <xf numFmtId="166" fontId="13" fillId="0" borderId="23" xfId="0" applyNumberFormat="1" applyFont="1" applyFill="1" applyBorder="1" applyAlignment="1">
      <alignment horizontal="right" vertical="center"/>
    </xf>
    <xf numFmtId="0" fontId="33" fillId="0" borderId="4" xfId="0" applyFont="1" applyFill="1" applyBorder="1" applyAlignment="1">
      <alignment vertical="center" wrapText="1"/>
    </xf>
    <xf numFmtId="0" fontId="33" fillId="0" borderId="2" xfId="0" applyFont="1" applyFill="1" applyBorder="1" applyAlignment="1">
      <alignment vertical="center" wrapText="1"/>
    </xf>
    <xf numFmtId="0" fontId="3" fillId="0" borderId="7" xfId="3" applyNumberFormat="1" applyFont="1" applyBorder="1" applyAlignment="1">
      <alignment horizontal="center" vertical="center"/>
    </xf>
    <xf numFmtId="165" fontId="42" fillId="0" borderId="2" xfId="3" applyNumberFormat="1" applyFont="1" applyFill="1" applyBorder="1" applyAlignment="1">
      <alignment horizontal="center" vertical="center"/>
    </xf>
    <xf numFmtId="165" fontId="0" fillId="0" borderId="2" xfId="0" applyNumberFormat="1" applyBorder="1" applyAlignment="1">
      <alignment horizontal="center" vertical="center"/>
    </xf>
    <xf numFmtId="0" fontId="22" fillId="0" borderId="9" xfId="0" applyFont="1" applyFill="1" applyBorder="1" applyAlignment="1">
      <alignment vertical="center"/>
    </xf>
    <xf numFmtId="165" fontId="3" fillId="0" borderId="9" xfId="0" applyNumberFormat="1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166" fontId="30" fillId="0" borderId="2" xfId="0" applyNumberFormat="1" applyFont="1" applyFill="1" applyBorder="1" applyAlignment="1">
      <alignment horizontal="center" vertical="top"/>
    </xf>
    <xf numFmtId="0" fontId="19" fillId="0" borderId="2" xfId="0" applyFont="1" applyFill="1" applyBorder="1" applyAlignment="1">
      <alignment horizontal="center" vertical="center"/>
    </xf>
    <xf numFmtId="166" fontId="30" fillId="0" borderId="6" xfId="0" applyNumberFormat="1" applyFont="1" applyFill="1" applyBorder="1" applyAlignment="1">
      <alignment horizontal="center" vertical="top"/>
    </xf>
    <xf numFmtId="0" fontId="22" fillId="0" borderId="6" xfId="0" applyNumberFormat="1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166" fontId="19" fillId="0" borderId="8" xfId="0" applyNumberFormat="1" applyFont="1" applyFill="1" applyBorder="1" applyAlignment="1">
      <alignment horizontal="center" vertical="center"/>
    </xf>
    <xf numFmtId="166" fontId="3" fillId="15" borderId="13" xfId="0" applyNumberFormat="1" applyFont="1" applyFill="1" applyBorder="1" applyAlignment="1">
      <alignment horizontal="center" vertical="center"/>
    </xf>
    <xf numFmtId="166" fontId="3" fillId="15" borderId="13" xfId="0" applyNumberFormat="1" applyFont="1" applyFill="1" applyBorder="1" applyAlignment="1">
      <alignment horizontal="center" vertical="center" wrapText="1" shrinkToFit="1"/>
    </xf>
    <xf numFmtId="0" fontId="22" fillId="15" borderId="13" xfId="0" applyNumberFormat="1" applyFont="1" applyFill="1" applyBorder="1" applyAlignment="1">
      <alignment horizontal="center" vertical="center"/>
    </xf>
    <xf numFmtId="0" fontId="22" fillId="15" borderId="13" xfId="0" applyNumberFormat="1" applyFont="1" applyFill="1" applyBorder="1" applyAlignment="1">
      <alignment horizontal="center" vertical="center" wrapText="1" shrinkToFit="1"/>
    </xf>
    <xf numFmtId="0" fontId="23" fillId="15" borderId="4" xfId="0" applyFont="1" applyFill="1" applyBorder="1" applyAlignment="1">
      <alignment vertical="center" wrapText="1"/>
    </xf>
    <xf numFmtId="0" fontId="23" fillId="0" borderId="2" xfId="0" applyNumberFormat="1" applyFont="1" applyFill="1" applyBorder="1" applyAlignment="1">
      <alignment horizontal="center" vertical="center"/>
    </xf>
    <xf numFmtId="0" fontId="22" fillId="15" borderId="4" xfId="0" applyFont="1" applyFill="1" applyBorder="1" applyAlignment="1">
      <alignment vertical="center" wrapText="1"/>
    </xf>
    <xf numFmtId="2" fontId="30" fillId="0" borderId="4" xfId="0" applyNumberFormat="1" applyFont="1" applyFill="1" applyBorder="1" applyAlignment="1">
      <alignment horizontal="right" vertical="center" indent="1"/>
    </xf>
    <xf numFmtId="166" fontId="3" fillId="15" borderId="22" xfId="0" applyNumberFormat="1" applyFont="1" applyFill="1" applyBorder="1" applyAlignment="1">
      <alignment horizontal="center" vertical="center" wrapText="1" shrinkToFit="1"/>
    </xf>
    <xf numFmtId="0" fontId="22" fillId="15" borderId="22" xfId="0" applyNumberFormat="1" applyFont="1" applyFill="1" applyBorder="1" applyAlignment="1">
      <alignment horizontal="center" vertical="center"/>
    </xf>
    <xf numFmtId="0" fontId="30" fillId="0" borderId="2" xfId="0" applyNumberFormat="1" applyFont="1" applyFill="1" applyBorder="1" applyAlignment="1">
      <alignment horizontal="center" vertical="top"/>
    </xf>
    <xf numFmtId="166" fontId="3" fillId="0" borderId="19" xfId="4" applyNumberFormat="1" applyFont="1" applyFill="1" applyBorder="1" applyAlignment="1">
      <alignment horizontal="center" vertical="center" wrapText="1"/>
    </xf>
    <xf numFmtId="166" fontId="3" fillId="0" borderId="18" xfId="4" applyNumberFormat="1" applyFont="1" applyFill="1" applyBorder="1" applyAlignment="1">
      <alignment horizontal="center" vertical="center" wrapText="1"/>
    </xf>
    <xf numFmtId="166" fontId="3" fillId="9" borderId="13" xfId="0" applyNumberFormat="1" applyFont="1" applyFill="1" applyBorder="1" applyAlignment="1">
      <alignment horizontal="center" vertical="center"/>
    </xf>
    <xf numFmtId="166" fontId="3" fillId="9" borderId="13" xfId="0" applyNumberFormat="1" applyFont="1" applyFill="1" applyBorder="1" applyAlignment="1">
      <alignment horizontal="center" vertical="center" wrapText="1" shrinkToFit="1"/>
    </xf>
    <xf numFmtId="0" fontId="22" fillId="9" borderId="13" xfId="0" applyNumberFormat="1" applyFont="1" applyFill="1" applyBorder="1" applyAlignment="1">
      <alignment horizontal="center" vertical="center"/>
    </xf>
    <xf numFmtId="0" fontId="22" fillId="0" borderId="2" xfId="4" applyFont="1" applyFill="1" applyBorder="1" applyAlignment="1">
      <alignment vertical="center" wrapText="1" shrinkToFit="1"/>
    </xf>
    <xf numFmtId="0" fontId="0" fillId="0" borderId="22" xfId="0" applyNumberFormat="1" applyFill="1" applyBorder="1" applyAlignment="1">
      <alignment horizontal="right" vertical="center" indent="1"/>
    </xf>
    <xf numFmtId="0" fontId="13" fillId="0" borderId="6" xfId="0" applyNumberFormat="1" applyFont="1" applyFill="1" applyBorder="1" applyAlignment="1">
      <alignment horizontal="right" vertical="center" indent="1"/>
    </xf>
    <xf numFmtId="0" fontId="22" fillId="0" borderId="2" xfId="4" applyFont="1" applyFill="1" applyBorder="1" applyAlignment="1">
      <alignment vertical="center"/>
    </xf>
    <xf numFmtId="165" fontId="0" fillId="0" borderId="2" xfId="0" applyNumberFormat="1" applyFill="1" applyBorder="1" applyAlignment="1">
      <alignment horizontal="center" vertical="center"/>
    </xf>
    <xf numFmtId="166" fontId="42" fillId="0" borderId="2" xfId="0" applyNumberFormat="1" applyFont="1" applyFill="1" applyBorder="1" applyAlignment="1">
      <alignment horizontal="center" vertical="center"/>
    </xf>
    <xf numFmtId="0" fontId="22" fillId="0" borderId="2" xfId="0" applyFont="1" applyFill="1" applyBorder="1" applyAlignment="1">
      <alignment vertical="center" wrapText="1" shrinkToFit="1"/>
    </xf>
    <xf numFmtId="0" fontId="23" fillId="9" borderId="2" xfId="0" applyFont="1" applyFill="1" applyBorder="1" applyAlignment="1">
      <alignment vertical="center" wrapText="1" shrinkToFit="1"/>
    </xf>
    <xf numFmtId="165" fontId="9" fillId="13" borderId="2" xfId="0" applyNumberFormat="1" applyFont="1" applyFill="1" applyBorder="1" applyAlignment="1">
      <alignment horizontal="center" vertical="center"/>
    </xf>
    <xf numFmtId="0" fontId="22" fillId="0" borderId="6" xfId="4" applyFont="1" applyFill="1" applyBorder="1" applyAlignment="1">
      <alignment horizontal="left" vertical="center"/>
    </xf>
    <xf numFmtId="0" fontId="3" fillId="0" borderId="6" xfId="4" applyNumberFormat="1" applyFont="1" applyFill="1" applyBorder="1" applyAlignment="1">
      <alignment horizontal="center" vertical="center"/>
    </xf>
    <xf numFmtId="0" fontId="13" fillId="0" borderId="6" xfId="4" applyNumberFormat="1" applyFont="1" applyFill="1" applyBorder="1" applyAlignment="1">
      <alignment horizontal="center" vertical="center"/>
    </xf>
    <xf numFmtId="0" fontId="22" fillId="18" borderId="2" xfId="0" applyFont="1" applyFill="1" applyBorder="1" applyAlignment="1">
      <alignment vertical="center" wrapText="1"/>
    </xf>
    <xf numFmtId="0" fontId="22" fillId="0" borderId="6" xfId="0" applyFont="1" applyFill="1" applyBorder="1" applyAlignment="1">
      <alignment vertical="center" wrapText="1"/>
    </xf>
    <xf numFmtId="0" fontId="43" fillId="0" borderId="2" xfId="0" applyNumberFormat="1" applyFont="1" applyFill="1" applyBorder="1" applyAlignment="1">
      <alignment horizontal="center"/>
    </xf>
    <xf numFmtId="0" fontId="22" fillId="0" borderId="2" xfId="0" applyNumberFormat="1" applyFont="1" applyFill="1" applyBorder="1" applyAlignment="1">
      <alignment horizontal="right" vertical="center" indent="1"/>
    </xf>
    <xf numFmtId="0" fontId="22" fillId="0" borderId="6" xfId="0" applyNumberFormat="1" applyFont="1" applyFill="1" applyBorder="1" applyAlignment="1">
      <alignment horizontal="center" vertical="center" wrapText="1" shrinkToFit="1"/>
    </xf>
    <xf numFmtId="166" fontId="29" fillId="0" borderId="2" xfId="0" applyNumberFormat="1" applyFont="1" applyFill="1" applyBorder="1" applyAlignment="1">
      <alignment horizontal="center" vertical="center" wrapText="1" shrinkToFit="1"/>
    </xf>
    <xf numFmtId="0" fontId="22" fillId="0" borderId="9" xfId="0" applyNumberFormat="1" applyFont="1" applyFill="1" applyBorder="1" applyAlignment="1">
      <alignment horizontal="center" vertical="center" wrapText="1" shrinkToFit="1"/>
    </xf>
    <xf numFmtId="165" fontId="2" fillId="0" borderId="22" xfId="0" applyNumberFormat="1" applyFont="1" applyFill="1" applyBorder="1" applyAlignment="1">
      <alignment horizontal="center" vertical="center"/>
    </xf>
    <xf numFmtId="166" fontId="19" fillId="0" borderId="22" xfId="0" applyNumberFormat="1" applyFont="1" applyFill="1" applyBorder="1" applyAlignment="1">
      <alignment horizontal="center" vertical="center"/>
    </xf>
    <xf numFmtId="166" fontId="19" fillId="0" borderId="24" xfId="0" applyNumberFormat="1" applyFont="1" applyFill="1" applyBorder="1" applyAlignment="1">
      <alignment horizontal="center" vertical="center"/>
    </xf>
    <xf numFmtId="166" fontId="3" fillId="0" borderId="9" xfId="0" applyNumberFormat="1" applyFont="1" applyFill="1" applyBorder="1" applyAlignment="1">
      <alignment vertical="center" wrapText="1" shrinkToFit="1"/>
    </xf>
    <xf numFmtId="166" fontId="3" fillId="0" borderId="19" xfId="0" applyNumberFormat="1" applyFont="1" applyFill="1" applyBorder="1" applyAlignment="1">
      <alignment vertical="center" wrapText="1" shrinkToFit="1"/>
    </xf>
    <xf numFmtId="166" fontId="19" fillId="0" borderId="13" xfId="0" applyNumberFormat="1" applyFont="1" applyFill="1" applyBorder="1" applyAlignment="1">
      <alignment horizontal="center" vertical="center"/>
    </xf>
    <xf numFmtId="166" fontId="19" fillId="0" borderId="23" xfId="0" applyNumberFormat="1" applyFont="1" applyFill="1" applyBorder="1" applyAlignment="1">
      <alignment horizontal="center" vertical="center"/>
    </xf>
    <xf numFmtId="166" fontId="3" fillId="0" borderId="4" xfId="0" applyNumberFormat="1" applyFont="1" applyFill="1" applyBorder="1" applyAlignment="1">
      <alignment vertical="center" wrapText="1" shrinkToFit="1"/>
    </xf>
    <xf numFmtId="166" fontId="3" fillId="0" borderId="18" xfId="0" applyNumberFormat="1" applyFont="1" applyFill="1" applyBorder="1" applyAlignment="1">
      <alignment vertical="center" wrapText="1" shrinkToFit="1"/>
    </xf>
    <xf numFmtId="0" fontId="22" fillId="0" borderId="4" xfId="0" applyNumberFormat="1" applyFont="1" applyFill="1" applyBorder="1" applyAlignment="1">
      <alignment horizontal="center" vertical="center" wrapText="1" shrinkToFit="1"/>
    </xf>
    <xf numFmtId="0" fontId="22" fillId="0" borderId="2" xfId="0" applyFont="1" applyBorder="1" applyAlignment="1">
      <alignment horizontal="left" vertical="center" wrapText="1"/>
    </xf>
    <xf numFmtId="0" fontId="22" fillId="0" borderId="2" xfId="0" applyNumberFormat="1" applyFont="1" applyBorder="1" applyAlignment="1">
      <alignment horizontal="center" vertical="center"/>
    </xf>
    <xf numFmtId="0" fontId="23" fillId="9" borderId="2" xfId="0" applyFont="1" applyFill="1" applyBorder="1" applyAlignment="1">
      <alignment vertical="center" wrapText="1"/>
    </xf>
    <xf numFmtId="0" fontId="0" fillId="0" borderId="2" xfId="0" applyNumberFormat="1" applyFont="1" applyBorder="1" applyAlignment="1">
      <alignment horizontal="center" vertical="center"/>
    </xf>
    <xf numFmtId="0" fontId="43" fillId="0" borderId="2" xfId="0" applyNumberFormat="1" applyFont="1" applyFill="1" applyBorder="1" applyAlignment="1">
      <alignment horizontal="center" vertical="center"/>
    </xf>
    <xf numFmtId="165" fontId="22" fillId="0" borderId="2" xfId="0" applyNumberFormat="1" applyFont="1" applyFill="1" applyBorder="1" applyAlignment="1">
      <alignment horizontal="center"/>
    </xf>
    <xf numFmtId="0" fontId="3" fillId="0" borderId="2" xfId="0" applyNumberFormat="1" applyFont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top"/>
    </xf>
    <xf numFmtId="0" fontId="3" fillId="0" borderId="2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3" xfId="0" applyFont="1" applyBorder="1" applyAlignment="1">
      <alignment vertical="center"/>
    </xf>
    <xf numFmtId="166" fontId="3" fillId="0" borderId="19" xfId="0" applyNumberFormat="1" applyFont="1" applyFill="1" applyBorder="1" applyAlignment="1">
      <alignment vertical="center" wrapText="1"/>
    </xf>
    <xf numFmtId="165" fontId="13" fillId="9" borderId="13" xfId="0" applyNumberFormat="1" applyFont="1" applyFill="1" applyBorder="1" applyAlignment="1">
      <alignment horizontal="right" vertical="center"/>
    </xf>
    <xf numFmtId="166" fontId="13" fillId="9" borderId="13" xfId="0" applyNumberFormat="1" applyFont="1" applyFill="1" applyBorder="1" applyAlignment="1">
      <alignment horizontal="center" vertical="center"/>
    </xf>
    <xf numFmtId="0" fontId="22" fillId="0" borderId="2" xfId="4" applyFont="1" applyBorder="1" applyAlignment="1">
      <alignment horizontal="left" vertical="center"/>
    </xf>
    <xf numFmtId="0" fontId="3" fillId="0" borderId="2" xfId="4" applyNumberFormat="1" applyFont="1" applyBorder="1" applyAlignment="1">
      <alignment horizontal="center" vertical="center"/>
    </xf>
    <xf numFmtId="0" fontId="27" fillId="16" borderId="8" xfId="0" applyFont="1" applyFill="1" applyBorder="1" applyAlignment="1">
      <alignment horizontal="right"/>
    </xf>
    <xf numFmtId="0" fontId="22" fillId="0" borderId="3" xfId="4" applyFont="1" applyFill="1" applyBorder="1" applyAlignment="1">
      <alignment horizontal="left" vertical="center"/>
    </xf>
    <xf numFmtId="0" fontId="22" fillId="0" borderId="23" xfId="0" applyFont="1" applyFill="1" applyBorder="1" applyAlignment="1">
      <alignment horizontal="right" vertical="center" indent="1"/>
    </xf>
    <xf numFmtId="0" fontId="22" fillId="0" borderId="4" xfId="4" applyFont="1" applyFill="1" applyBorder="1" applyAlignment="1">
      <alignment horizontal="left" vertical="center"/>
    </xf>
    <xf numFmtId="0" fontId="3" fillId="0" borderId="2" xfId="4" applyNumberFormat="1" applyFont="1" applyFill="1" applyBorder="1" applyAlignment="1">
      <alignment horizontal="center"/>
    </xf>
    <xf numFmtId="0" fontId="23" fillId="15" borderId="2" xfId="0" applyFont="1" applyFill="1" applyBorder="1" applyAlignment="1">
      <alignment vertical="center" wrapText="1"/>
    </xf>
    <xf numFmtId="0" fontId="23" fillId="0" borderId="2" xfId="0" applyFont="1" applyFill="1" applyBorder="1" applyAlignment="1">
      <alignment vertical="center" wrapText="1"/>
    </xf>
    <xf numFmtId="0" fontId="33" fillId="0" borderId="2" xfId="4" applyFont="1" applyFill="1" applyBorder="1" applyAlignment="1">
      <alignment horizontal="left" vertical="center"/>
    </xf>
    <xf numFmtId="0" fontId="12" fillId="0" borderId="1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165" fontId="3" fillId="0" borderId="2" xfId="0" applyNumberFormat="1" applyFont="1" applyBorder="1" applyAlignment="1">
      <alignment horizontal="center" vertical="center"/>
    </xf>
    <xf numFmtId="166" fontId="3" fillId="0" borderId="3" xfId="0" applyNumberFormat="1" applyFont="1" applyFill="1" applyBorder="1" applyAlignment="1">
      <alignment horizontal="center" vertical="center" wrapText="1" shrinkToFit="1"/>
    </xf>
    <xf numFmtId="0" fontId="2" fillId="0" borderId="3" xfId="0" applyFont="1" applyBorder="1" applyAlignment="1">
      <alignment horizontal="left" vertical="center"/>
    </xf>
    <xf numFmtId="165" fontId="2" fillId="0" borderId="3" xfId="0" applyNumberFormat="1" applyFont="1" applyFill="1" applyBorder="1" applyAlignment="1">
      <alignment horizontal="center" vertical="center"/>
    </xf>
    <xf numFmtId="166" fontId="44" fillId="0" borderId="2" xfId="0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2" fillId="0" borderId="6" xfId="0" applyFont="1" applyBorder="1" applyAlignment="1">
      <alignment horizontal="center" vertical="center"/>
    </xf>
    <xf numFmtId="2" fontId="44" fillId="0" borderId="2" xfId="0" applyNumberFormat="1" applyFont="1" applyFill="1" applyBorder="1" applyAlignment="1">
      <alignment horizontal="center" vertical="top"/>
    </xf>
    <xf numFmtId="166" fontId="44" fillId="0" borderId="2" xfId="0" applyNumberFormat="1" applyFont="1" applyFill="1" applyBorder="1" applyAlignment="1">
      <alignment horizontal="center" vertical="top"/>
    </xf>
    <xf numFmtId="165" fontId="44" fillId="0" borderId="3" xfId="0" applyNumberFormat="1" applyFont="1" applyFill="1" applyBorder="1" applyAlignment="1">
      <alignment horizontal="center" vertical="top"/>
    </xf>
    <xf numFmtId="165" fontId="47" fillId="0" borderId="3" xfId="0" applyNumberFormat="1" applyFont="1" applyFill="1" applyBorder="1" applyAlignment="1">
      <alignment horizontal="center" vertical="top"/>
    </xf>
    <xf numFmtId="166" fontId="44" fillId="7" borderId="2" xfId="0" applyNumberFormat="1" applyFont="1" applyFill="1" applyBorder="1" applyAlignment="1">
      <alignment horizontal="center" vertical="top"/>
    </xf>
    <xf numFmtId="2" fontId="3" fillId="8" borderId="2" xfId="0" applyNumberFormat="1" applyFont="1" applyFill="1" applyBorder="1" applyAlignment="1">
      <alignment horizontal="center" vertical="top"/>
    </xf>
    <xf numFmtId="0" fontId="4" fillId="8" borderId="2" xfId="0" applyFont="1" applyFill="1" applyBorder="1" applyAlignment="1">
      <alignment vertical="top"/>
    </xf>
    <xf numFmtId="0" fontId="2" fillId="0" borderId="6" xfId="0" applyFont="1" applyFill="1" applyBorder="1" applyAlignment="1">
      <alignment horizontal="left" vertical="center"/>
    </xf>
    <xf numFmtId="2" fontId="3" fillId="0" borderId="6" xfId="0" applyNumberFormat="1" applyFont="1" applyFill="1" applyBorder="1" applyAlignment="1">
      <alignment horizontal="center" vertical="top"/>
    </xf>
    <xf numFmtId="0" fontId="14" fillId="0" borderId="0" xfId="0" applyFont="1" applyBorder="1" applyAlignment="1">
      <alignment vertical="center" wrapText="1"/>
    </xf>
    <xf numFmtId="0" fontId="0" fillId="0" borderId="0" xfId="0" applyAlignment="1">
      <alignment vertical="center"/>
    </xf>
    <xf numFmtId="166" fontId="3" fillId="7" borderId="6" xfId="0" applyNumberFormat="1" applyFont="1" applyFill="1" applyBorder="1" applyAlignment="1">
      <alignment horizontal="center" vertical="center" wrapText="1"/>
    </xf>
    <xf numFmtId="166" fontId="3" fillId="7" borderId="9" xfId="0" applyNumberFormat="1" applyFont="1" applyFill="1" applyBorder="1" applyAlignment="1">
      <alignment horizontal="center" vertical="center" wrapText="1"/>
    </xf>
    <xf numFmtId="166" fontId="3" fillId="7" borderId="4" xfId="0" applyNumberFormat="1" applyFont="1" applyFill="1" applyBorder="1" applyAlignment="1">
      <alignment horizontal="center" vertical="center" wrapText="1"/>
    </xf>
    <xf numFmtId="0" fontId="3" fillId="7" borderId="3" xfId="0" applyFont="1" applyFill="1" applyBorder="1" applyAlignment="1">
      <alignment horizontal="center" vertical="center" wrapText="1"/>
    </xf>
    <xf numFmtId="166" fontId="3" fillId="7" borderId="3" xfId="0" applyNumberFormat="1" applyFont="1" applyFill="1" applyBorder="1" applyAlignment="1">
      <alignment horizontal="center" vertical="center" wrapText="1"/>
    </xf>
    <xf numFmtId="165" fontId="12" fillId="7" borderId="3" xfId="0" applyNumberFormat="1" applyFont="1" applyFill="1" applyBorder="1" applyAlignment="1">
      <alignment vertical="center"/>
    </xf>
    <xf numFmtId="0" fontId="0" fillId="7" borderId="5" xfId="0" applyFill="1" applyBorder="1" applyAlignment="1">
      <alignment vertical="center"/>
    </xf>
    <xf numFmtId="0" fontId="0" fillId="7" borderId="7" xfId="0" applyFill="1" applyBorder="1" applyAlignment="1">
      <alignment vertical="center"/>
    </xf>
    <xf numFmtId="168" fontId="3" fillId="7" borderId="24" xfId="0" applyNumberFormat="1" applyFont="1" applyFill="1" applyBorder="1" applyAlignment="1">
      <alignment horizontal="center" vertical="center" wrapText="1"/>
    </xf>
    <xf numFmtId="168" fontId="3" fillId="7" borderId="21" xfId="0" applyNumberFormat="1" applyFont="1" applyFill="1" applyBorder="1" applyAlignment="1">
      <alignment horizontal="center" vertical="center" wrapText="1"/>
    </xf>
    <xf numFmtId="168" fontId="3" fillId="7" borderId="23" xfId="0" applyNumberFormat="1" applyFont="1" applyFill="1" applyBorder="1" applyAlignment="1">
      <alignment horizontal="center" vertical="center" wrapText="1"/>
    </xf>
    <xf numFmtId="168" fontId="3" fillId="7" borderId="6" xfId="0" applyNumberFormat="1" applyFont="1" applyFill="1" applyBorder="1" applyAlignment="1">
      <alignment horizontal="center" vertical="center" wrapText="1"/>
    </xf>
    <xf numFmtId="168" fontId="3" fillId="7" borderId="9" xfId="0" applyNumberFormat="1" applyFont="1" applyFill="1" applyBorder="1" applyAlignment="1">
      <alignment horizontal="center" vertical="center" wrapText="1"/>
    </xf>
    <xf numFmtId="168" fontId="3" fillId="7" borderId="4" xfId="0" applyNumberFormat="1" applyFont="1" applyFill="1" applyBorder="1" applyAlignment="1">
      <alignment horizontal="center" vertical="center" wrapText="1"/>
    </xf>
    <xf numFmtId="166" fontId="3" fillId="0" borderId="6" xfId="0" applyNumberFormat="1" applyFont="1" applyFill="1" applyBorder="1" applyAlignment="1">
      <alignment horizontal="center" vertical="center" wrapText="1"/>
    </xf>
    <xf numFmtId="166" fontId="3" fillId="0" borderId="9" xfId="0" applyNumberFormat="1" applyFont="1" applyFill="1" applyBorder="1" applyAlignment="1">
      <alignment horizontal="center" vertical="center" wrapText="1"/>
    </xf>
    <xf numFmtId="166" fontId="3" fillId="0" borderId="4" xfId="0" applyNumberFormat="1" applyFont="1" applyFill="1" applyBorder="1" applyAlignment="1">
      <alignment horizontal="center" vertical="center" wrapText="1"/>
    </xf>
    <xf numFmtId="168" fontId="3" fillId="0" borderId="22" xfId="0" applyNumberFormat="1" applyFont="1" applyFill="1" applyBorder="1" applyAlignment="1">
      <alignment horizontal="center" vertical="center" wrapText="1"/>
    </xf>
    <xf numFmtId="168" fontId="3" fillId="0" borderId="0" xfId="0" applyNumberFormat="1" applyFont="1" applyFill="1" applyBorder="1" applyAlignment="1">
      <alignment horizontal="center" vertical="center" wrapText="1"/>
    </xf>
    <xf numFmtId="168" fontId="3" fillId="0" borderId="13" xfId="0" applyNumberFormat="1" applyFont="1" applyFill="1" applyBorder="1" applyAlignment="1">
      <alignment horizontal="center" vertical="center" wrapText="1"/>
    </xf>
    <xf numFmtId="168" fontId="3" fillId="0" borderId="6" xfId="0" applyNumberFormat="1" applyFont="1" applyFill="1" applyBorder="1" applyAlignment="1">
      <alignment horizontal="center" vertical="center" wrapText="1"/>
    </xf>
    <xf numFmtId="168" fontId="3" fillId="0" borderId="9" xfId="0" applyNumberFormat="1" applyFont="1" applyFill="1" applyBorder="1" applyAlignment="1">
      <alignment horizontal="center" vertical="center" wrapText="1"/>
    </xf>
    <xf numFmtId="168" fontId="3" fillId="0" borderId="4" xfId="0" applyNumberFormat="1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/>
    </xf>
    <xf numFmtId="0" fontId="2" fillId="7" borderId="9" xfId="0" applyFont="1" applyFill="1" applyBorder="1" applyAlignment="1">
      <alignment horizontal="center" vertical="center"/>
    </xf>
    <xf numFmtId="0" fontId="2" fillId="7" borderId="4" xfId="0" applyFont="1" applyFill="1" applyBorder="1" applyAlignment="1">
      <alignment horizontal="center" vertical="center"/>
    </xf>
    <xf numFmtId="166" fontId="3" fillId="7" borderId="2" xfId="0" applyNumberFormat="1" applyFont="1" applyFill="1" applyBorder="1" applyAlignment="1">
      <alignment horizontal="center" vertical="center" wrapText="1"/>
    </xf>
    <xf numFmtId="0" fontId="3" fillId="7" borderId="2" xfId="0" applyFont="1" applyFill="1" applyBorder="1" applyAlignment="1">
      <alignment horizontal="center" vertical="center" wrapText="1"/>
    </xf>
    <xf numFmtId="0" fontId="3" fillId="7" borderId="6" xfId="0" applyFont="1" applyFill="1" applyBorder="1" applyAlignment="1">
      <alignment horizontal="center" vertical="center" wrapText="1"/>
    </xf>
    <xf numFmtId="0" fontId="3" fillId="7" borderId="4" xfId="0" applyFont="1" applyFill="1" applyBorder="1" applyAlignment="1">
      <alignment horizontal="center" vertical="center" wrapText="1"/>
    </xf>
    <xf numFmtId="0" fontId="3" fillId="7" borderId="9" xfId="0" applyFont="1" applyFill="1" applyBorder="1" applyAlignment="1">
      <alignment horizontal="center" vertical="center" wrapText="1"/>
    </xf>
    <xf numFmtId="0" fontId="3" fillId="7" borderId="8" xfId="0" applyFont="1" applyFill="1" applyBorder="1" applyAlignment="1">
      <alignment horizontal="center" vertical="center" wrapText="1"/>
    </xf>
    <xf numFmtId="0" fontId="3" fillId="7" borderId="19" xfId="0" applyFont="1" applyFill="1" applyBorder="1" applyAlignment="1">
      <alignment horizontal="center" vertical="center" wrapText="1"/>
    </xf>
    <xf numFmtId="0" fontId="3" fillId="7" borderId="18" xfId="0" applyFont="1" applyFill="1" applyBorder="1" applyAlignment="1">
      <alignment horizontal="center" vertical="center" wrapText="1"/>
    </xf>
    <xf numFmtId="166" fontId="3" fillId="7" borderId="24" xfId="0" applyNumberFormat="1" applyFont="1" applyFill="1" applyBorder="1" applyAlignment="1">
      <alignment horizontal="center" vertical="center" wrapText="1"/>
    </xf>
    <xf numFmtId="166" fontId="3" fillId="7" borderId="21" xfId="0" applyNumberFormat="1" applyFont="1" applyFill="1" applyBorder="1" applyAlignment="1">
      <alignment horizontal="center" vertical="center" wrapText="1"/>
    </xf>
    <xf numFmtId="166" fontId="3" fillId="7" borderId="23" xfId="0" applyNumberFormat="1" applyFont="1" applyFill="1" applyBorder="1" applyAlignment="1">
      <alignment horizontal="center" vertical="center" wrapText="1"/>
    </xf>
    <xf numFmtId="0" fontId="0" fillId="7" borderId="22" xfId="0" applyFill="1" applyBorder="1" applyAlignment="1">
      <alignment vertical="center"/>
    </xf>
    <xf numFmtId="0" fontId="0" fillId="7" borderId="24" xfId="0" applyFill="1" applyBorder="1" applyAlignment="1">
      <alignment vertical="center"/>
    </xf>
    <xf numFmtId="166" fontId="3" fillId="7" borderId="8" xfId="0" applyNumberFormat="1" applyFont="1" applyFill="1" applyBorder="1" applyAlignment="1">
      <alignment horizontal="center" vertical="center" wrapText="1"/>
    </xf>
    <xf numFmtId="166" fontId="3" fillId="7" borderId="19" xfId="0" applyNumberFormat="1" applyFont="1" applyFill="1" applyBorder="1" applyAlignment="1">
      <alignment horizontal="center" vertical="center" wrapText="1"/>
    </xf>
    <xf numFmtId="166" fontId="3" fillId="7" borderId="18" xfId="0" applyNumberFormat="1" applyFont="1" applyFill="1" applyBorder="1" applyAlignment="1">
      <alignment horizontal="center" vertical="center" wrapText="1"/>
    </xf>
    <xf numFmtId="168" fontId="3" fillId="7" borderId="22" xfId="0" applyNumberFormat="1" applyFont="1" applyFill="1" applyBorder="1" applyAlignment="1">
      <alignment horizontal="center" vertical="center" wrapText="1"/>
    </xf>
    <xf numFmtId="168" fontId="3" fillId="7" borderId="0" xfId="0" applyNumberFormat="1" applyFont="1" applyFill="1" applyBorder="1" applyAlignment="1">
      <alignment horizontal="center" vertical="center" wrapText="1"/>
    </xf>
    <xf numFmtId="168" fontId="3" fillId="7" borderId="13" xfId="0" applyNumberFormat="1" applyFont="1" applyFill="1" applyBorder="1" applyAlignment="1">
      <alignment horizontal="center" vertical="center" wrapText="1"/>
    </xf>
    <xf numFmtId="168" fontId="3" fillId="7" borderId="2" xfId="0" applyNumberFormat="1" applyFont="1" applyFill="1" applyBorder="1" applyAlignment="1">
      <alignment horizontal="center" vertical="center" wrapText="1"/>
    </xf>
    <xf numFmtId="168" fontId="3" fillId="7" borderId="8" xfId="0" applyNumberFormat="1" applyFont="1" applyFill="1" applyBorder="1" applyAlignment="1">
      <alignment horizontal="center" vertical="center" wrapText="1"/>
    </xf>
    <xf numFmtId="168" fontId="3" fillId="7" borderId="19" xfId="0" applyNumberFormat="1" applyFont="1" applyFill="1" applyBorder="1" applyAlignment="1">
      <alignment horizontal="center" vertical="center" wrapText="1"/>
    </xf>
    <xf numFmtId="168" fontId="3" fillId="7" borderId="18" xfId="0" applyNumberFormat="1" applyFont="1" applyFill="1" applyBorder="1" applyAlignment="1">
      <alignment horizontal="center" vertical="center" wrapText="1"/>
    </xf>
    <xf numFmtId="0" fontId="2" fillId="7" borderId="2" xfId="0" applyFont="1" applyFill="1" applyBorder="1" applyAlignment="1">
      <alignment horizontal="center" vertical="center"/>
    </xf>
    <xf numFmtId="0" fontId="2" fillId="7" borderId="3" xfId="0" applyFont="1" applyFill="1" applyBorder="1" applyAlignment="1">
      <alignment horizontal="center" vertical="center"/>
    </xf>
    <xf numFmtId="0" fontId="17" fillId="0" borderId="17" xfId="0" applyFont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165" fontId="12" fillId="4" borderId="3" xfId="0" applyNumberFormat="1" applyFont="1" applyFill="1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7" xfId="0" applyBorder="1" applyAlignment="1">
      <alignment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0" fillId="6" borderId="3" xfId="0" applyFont="1" applyFill="1" applyBorder="1" applyAlignment="1">
      <alignment horizontal="center" vertical="center"/>
    </xf>
    <xf numFmtId="0" fontId="10" fillId="6" borderId="5" xfId="0" applyFont="1" applyFill="1" applyBorder="1" applyAlignment="1">
      <alignment horizontal="center" vertical="center"/>
    </xf>
    <xf numFmtId="168" fontId="3" fillId="7" borderId="8" xfId="0" applyNumberFormat="1" applyFont="1" applyFill="1" applyBorder="1" applyAlignment="1">
      <alignment horizontal="center" vertical="center" wrapText="1" shrinkToFit="1"/>
    </xf>
    <xf numFmtId="168" fontId="3" fillId="7" borderId="19" xfId="0" applyNumberFormat="1" applyFont="1" applyFill="1" applyBorder="1" applyAlignment="1">
      <alignment horizontal="center" vertical="center" wrapText="1" shrinkToFit="1"/>
    </xf>
    <xf numFmtId="168" fontId="3" fillId="7" borderId="24" xfId="0" applyNumberFormat="1" applyFont="1" applyFill="1" applyBorder="1" applyAlignment="1">
      <alignment horizontal="center" vertical="center" wrapText="1" shrinkToFit="1"/>
    </xf>
    <xf numFmtId="168" fontId="3" fillId="7" borderId="21" xfId="0" applyNumberFormat="1" applyFont="1" applyFill="1" applyBorder="1" applyAlignment="1">
      <alignment horizontal="center" vertical="center" wrapText="1" shrinkToFi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166" fontId="3" fillId="8" borderId="6" xfId="0" applyNumberFormat="1" applyFont="1" applyFill="1" applyBorder="1" applyAlignment="1">
      <alignment horizontal="center" vertical="center" wrapText="1"/>
    </xf>
    <xf numFmtId="166" fontId="3" fillId="8" borderId="4" xfId="0" applyNumberFormat="1" applyFont="1" applyFill="1" applyBorder="1" applyAlignment="1">
      <alignment horizontal="center" vertical="center" wrapText="1"/>
    </xf>
    <xf numFmtId="166" fontId="3" fillId="8" borderId="9" xfId="0" applyNumberFormat="1" applyFont="1" applyFill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25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25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165" fontId="39" fillId="0" borderId="6" xfId="0" applyNumberFormat="1" applyFont="1" applyFill="1" applyBorder="1" applyAlignment="1">
      <alignment horizontal="center" vertical="center" wrapText="1"/>
    </xf>
    <xf numFmtId="165" fontId="39" fillId="0" borderId="4" xfId="0" applyNumberFormat="1" applyFont="1" applyFill="1" applyBorder="1" applyAlignment="1">
      <alignment horizontal="center" vertical="center" wrapText="1"/>
    </xf>
    <xf numFmtId="165" fontId="35" fillId="0" borderId="6" xfId="0" applyNumberFormat="1" applyFont="1" applyFill="1" applyBorder="1" applyAlignment="1">
      <alignment horizontal="center" vertical="center" wrapText="1" shrinkToFit="1"/>
    </xf>
    <xf numFmtId="165" fontId="35" fillId="0" borderId="4" xfId="0" applyNumberFormat="1" applyFont="1" applyFill="1" applyBorder="1" applyAlignment="1">
      <alignment horizontal="center" vertical="center" wrapText="1" shrinkToFit="1"/>
    </xf>
    <xf numFmtId="166" fontId="3" fillId="0" borderId="6" xfId="0" applyNumberFormat="1" applyFont="1" applyFill="1" applyBorder="1" applyAlignment="1">
      <alignment horizontal="center" vertical="center" wrapText="1" shrinkToFit="1"/>
    </xf>
    <xf numFmtId="166" fontId="3" fillId="0" borderId="9" xfId="0" applyNumberFormat="1" applyFont="1" applyFill="1" applyBorder="1" applyAlignment="1">
      <alignment horizontal="center" vertical="center" wrapText="1" shrinkToFit="1"/>
    </xf>
    <xf numFmtId="166" fontId="3" fillId="0" borderId="4" xfId="0" applyNumberFormat="1" applyFont="1" applyFill="1" applyBorder="1" applyAlignment="1">
      <alignment horizontal="center" vertical="center" wrapText="1" shrinkToFit="1"/>
    </xf>
    <xf numFmtId="166" fontId="3" fillId="0" borderId="8" xfId="0" applyNumberFormat="1" applyFont="1" applyFill="1" applyBorder="1" applyAlignment="1">
      <alignment horizontal="center" vertical="center" wrapText="1" shrinkToFit="1"/>
    </xf>
    <xf numFmtId="166" fontId="3" fillId="0" borderId="19" xfId="0" applyNumberFormat="1" applyFont="1" applyFill="1" applyBorder="1" applyAlignment="1">
      <alignment horizontal="center" vertical="center" wrapText="1" shrinkToFit="1"/>
    </xf>
    <xf numFmtId="166" fontId="3" fillId="0" borderId="18" xfId="0" applyNumberFormat="1" applyFont="1" applyFill="1" applyBorder="1" applyAlignment="1">
      <alignment horizontal="center" vertical="center" wrapText="1" shrinkToFit="1"/>
    </xf>
    <xf numFmtId="165" fontId="39" fillId="0" borderId="6" xfId="0" applyNumberFormat="1" applyFont="1" applyFill="1" applyBorder="1" applyAlignment="1">
      <alignment horizontal="center" vertical="center" wrapText="1" shrinkToFit="1"/>
    </xf>
    <xf numFmtId="165" fontId="39" fillId="0" borderId="4" xfId="0" applyNumberFormat="1" applyFont="1" applyFill="1" applyBorder="1" applyAlignment="1">
      <alignment horizontal="center" vertical="center" wrapText="1" shrinkToFit="1"/>
    </xf>
    <xf numFmtId="166" fontId="3" fillId="0" borderId="2" xfId="0" applyNumberFormat="1" applyFont="1" applyFill="1" applyBorder="1" applyAlignment="1">
      <alignment horizontal="center" vertical="center" wrapText="1" shrinkToFit="1"/>
    </xf>
    <xf numFmtId="0" fontId="19" fillId="0" borderId="6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3" fillId="10" borderId="6" xfId="0" applyFont="1" applyFill="1" applyBorder="1" applyAlignment="1">
      <alignment horizontal="center" vertical="top" wrapText="1"/>
    </xf>
    <xf numFmtId="0" fontId="3" fillId="10" borderId="4" xfId="0" applyFont="1" applyFill="1" applyBorder="1" applyAlignment="1">
      <alignment horizontal="center" vertical="top" wrapText="1"/>
    </xf>
    <xf numFmtId="0" fontId="3" fillId="10" borderId="8" xfId="0" applyFont="1" applyFill="1" applyBorder="1" applyAlignment="1">
      <alignment horizontal="center" vertical="top" wrapText="1"/>
    </xf>
    <xf numFmtId="0" fontId="3" fillId="10" borderId="3" xfId="0" applyFont="1" applyFill="1" applyBorder="1" applyAlignment="1">
      <alignment horizontal="center" vertical="center" wrapText="1"/>
    </xf>
    <xf numFmtId="0" fontId="3" fillId="10" borderId="5" xfId="0" applyFont="1" applyFill="1" applyBorder="1" applyAlignment="1">
      <alignment horizontal="center" vertical="center" wrapText="1"/>
    </xf>
    <xf numFmtId="0" fontId="3" fillId="10" borderId="7" xfId="0" applyFont="1" applyFill="1" applyBorder="1" applyAlignment="1">
      <alignment horizontal="center" vertical="center" wrapText="1"/>
    </xf>
    <xf numFmtId="0" fontId="22" fillId="10" borderId="3" xfId="0" applyNumberFormat="1" applyFont="1" applyFill="1" applyBorder="1" applyAlignment="1">
      <alignment horizontal="center" vertical="center" wrapText="1"/>
    </xf>
    <xf numFmtId="0" fontId="22" fillId="10" borderId="7" xfId="0" applyNumberFormat="1" applyFont="1" applyFill="1" applyBorder="1" applyAlignment="1">
      <alignment horizontal="center" vertical="center" wrapText="1"/>
    </xf>
    <xf numFmtId="0" fontId="3" fillId="10" borderId="18" xfId="0" applyFont="1" applyFill="1" applyBorder="1" applyAlignment="1">
      <alignment horizontal="center" vertical="top" wrapText="1"/>
    </xf>
    <xf numFmtId="0" fontId="3" fillId="10" borderId="24" xfId="0" applyFont="1" applyFill="1" applyBorder="1" applyAlignment="1">
      <alignment horizontal="center" vertical="top" wrapText="1"/>
    </xf>
    <xf numFmtId="0" fontId="3" fillId="10" borderId="23" xfId="0" applyFont="1" applyFill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6" fontId="3" fillId="0" borderId="8" xfId="0" applyNumberFormat="1" applyFont="1" applyFill="1" applyBorder="1" applyAlignment="1">
      <alignment horizontal="center" vertical="center" wrapText="1"/>
    </xf>
    <xf numFmtId="166" fontId="3" fillId="0" borderId="19" xfId="0" applyNumberFormat="1" applyFont="1" applyFill="1" applyBorder="1" applyAlignment="1">
      <alignment horizontal="center" vertical="center" wrapText="1"/>
    </xf>
    <xf numFmtId="166" fontId="3" fillId="0" borderId="18" xfId="0" applyNumberFormat="1" applyFont="1" applyFill="1" applyBorder="1" applyAlignment="1">
      <alignment horizontal="center" vertical="center" wrapText="1"/>
    </xf>
    <xf numFmtId="0" fontId="15" fillId="0" borderId="30" xfId="0" applyFont="1" applyBorder="1" applyAlignment="1">
      <alignment horizontal="center" vertical="center" wrapText="1"/>
    </xf>
    <xf numFmtId="0" fontId="15" fillId="0" borderId="31" xfId="0" applyFont="1" applyBorder="1" applyAlignment="1">
      <alignment horizontal="center" vertical="center" wrapText="1"/>
    </xf>
    <xf numFmtId="0" fontId="15" fillId="0" borderId="32" xfId="0" applyFont="1" applyBorder="1" applyAlignment="1">
      <alignment horizontal="center" vertical="center" wrapText="1"/>
    </xf>
    <xf numFmtId="0" fontId="16" fillId="0" borderId="30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 wrapText="1"/>
    </xf>
  </cellXfs>
  <cellStyles count="6">
    <cellStyle name="Обычный" xfId="0" builtinId="0"/>
    <cellStyle name="Обычный 2" xfId="1"/>
    <cellStyle name="Обычный 2 3" xfId="3"/>
    <cellStyle name="Обычный 2_Perechen` tsentrov pitaniya, ne imeyushhikh ogranichenij na prisoedinenie dopolnitel`noj moshhnosti- na 01.04.2013-2" xfId="4"/>
    <cellStyle name="Обычный 3" xfId="2"/>
    <cellStyle name="Финансовый" xfId="5" builtinId="3"/>
  </cellStyles>
  <dxfs count="280"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51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AD379"/>
  <sheetViews>
    <sheetView tabSelected="1" zoomScale="70" zoomScaleNormal="70" workbookViewId="0">
      <pane ySplit="11" topLeftCell="A12" activePane="bottomLeft" state="frozen"/>
      <selection activeCell="A6" sqref="A6"/>
      <selection pane="bottomLeft" activeCell="Q10" sqref="Q10"/>
    </sheetView>
  </sheetViews>
  <sheetFormatPr defaultRowHeight="14.25" outlineLevelRow="1" x14ac:dyDescent="0.25"/>
  <cols>
    <col min="1" max="1" width="28.7109375" style="43" customWidth="1"/>
    <col min="2" max="2" width="11" style="56" customWidth="1"/>
    <col min="3" max="3" width="11.7109375" style="56" customWidth="1"/>
    <col min="4" max="4" width="10.7109375" style="56" customWidth="1"/>
    <col min="5" max="5" width="8.7109375" style="56" customWidth="1"/>
    <col min="6" max="6" width="16.7109375" style="22" customWidth="1"/>
    <col min="7" max="7" width="15.140625" style="56" customWidth="1"/>
    <col min="8" max="8" width="13.140625" style="11" customWidth="1"/>
    <col min="9" max="9" width="13.42578125" style="23" customWidth="1" collapsed="1"/>
    <col min="10" max="12" width="12.140625" style="23" customWidth="1"/>
    <col min="13" max="13" width="13.5703125" style="56" customWidth="1"/>
    <col min="14" max="14" width="16.140625" style="23" customWidth="1"/>
    <col min="15" max="15" width="7.5703125" style="56" customWidth="1"/>
    <col min="16" max="16" width="20.28515625" style="56" customWidth="1"/>
    <col min="17" max="17" width="20" style="56" customWidth="1"/>
    <col min="18" max="18" width="29.5703125" style="56" customWidth="1"/>
    <col min="19" max="19" width="26.7109375" style="7" customWidth="1" collapsed="1"/>
    <col min="20" max="20" width="28.7109375" style="7" customWidth="1"/>
    <col min="21" max="21" width="19.42578125" style="7" customWidth="1"/>
    <col min="22" max="22" width="13.85546875" style="7" customWidth="1"/>
    <col min="23" max="23" width="12.140625" style="7" customWidth="1"/>
    <col min="24" max="24" width="23.140625" style="56" customWidth="1"/>
    <col min="25" max="16384" width="9.140625" style="9"/>
  </cols>
  <sheetData>
    <row r="1" spans="1:30" ht="3.75" customHeight="1" x14ac:dyDescent="0.25">
      <c r="B1" s="38"/>
      <c r="F1" s="29"/>
      <c r="G1" s="38"/>
      <c r="M1" s="23"/>
      <c r="S1" s="28"/>
      <c r="T1" s="28"/>
      <c r="U1" s="28"/>
      <c r="V1" s="28"/>
      <c r="W1" s="28"/>
    </row>
    <row r="2" spans="1:30" ht="20.25" hidden="1" customHeight="1" x14ac:dyDescent="0.25">
      <c r="B2" s="38"/>
      <c r="F2" s="29"/>
      <c r="G2" s="38"/>
      <c r="M2" s="23"/>
      <c r="S2" s="28"/>
      <c r="T2" s="28"/>
      <c r="U2" s="28"/>
      <c r="V2" s="28"/>
      <c r="W2" s="28"/>
      <c r="X2" s="28"/>
    </row>
    <row r="3" spans="1:30" s="10" customFormat="1" ht="21" hidden="1" customHeight="1" x14ac:dyDescent="0.25">
      <c r="A3" s="43"/>
      <c r="B3" s="38"/>
      <c r="C3" s="56"/>
      <c r="D3" s="56"/>
      <c r="E3" s="56"/>
      <c r="F3" s="29"/>
      <c r="G3" s="38"/>
      <c r="H3" s="11"/>
      <c r="I3" s="11"/>
      <c r="J3" s="11"/>
      <c r="K3" s="11"/>
      <c r="L3" s="11"/>
      <c r="M3" s="11"/>
      <c r="V3" s="28" t="s">
        <v>0</v>
      </c>
    </row>
    <row r="4" spans="1:30" s="10" customFormat="1" ht="35.25" hidden="1" customHeight="1" x14ac:dyDescent="0.25">
      <c r="A4" s="44"/>
      <c r="B4" s="41"/>
      <c r="C4" s="7"/>
      <c r="D4" s="7"/>
      <c r="E4" s="7"/>
      <c r="F4" s="30"/>
      <c r="G4" s="39"/>
      <c r="H4" s="11"/>
      <c r="I4" s="11"/>
      <c r="J4" s="11"/>
      <c r="K4" s="11"/>
      <c r="L4" s="11"/>
      <c r="M4" s="11"/>
      <c r="S4" s="70"/>
      <c r="T4" s="70"/>
      <c r="U4" s="70"/>
      <c r="V4" s="566" t="s">
        <v>1</v>
      </c>
      <c r="W4" s="567"/>
      <c r="X4" s="567"/>
    </row>
    <row r="5" spans="1:30" s="10" customFormat="1" ht="22.5" hidden="1" customHeight="1" x14ac:dyDescent="0.25">
      <c r="A5" s="43"/>
      <c r="B5" s="38"/>
      <c r="C5" s="56"/>
      <c r="D5" s="56"/>
      <c r="E5" s="56"/>
      <c r="F5" s="31"/>
      <c r="G5" s="40"/>
      <c r="H5" s="11"/>
      <c r="I5" s="11"/>
      <c r="J5" s="11"/>
      <c r="K5" s="11"/>
      <c r="L5" s="11"/>
      <c r="M5" s="11"/>
      <c r="S5" s="70"/>
      <c r="T5" s="70"/>
      <c r="U5" s="70"/>
      <c r="V5" s="70" t="s">
        <v>2</v>
      </c>
    </row>
    <row r="6" spans="1:30" s="10" customFormat="1" ht="30.75" hidden="1" customHeight="1" x14ac:dyDescent="0.25">
      <c r="A6" s="43"/>
      <c r="B6" s="38"/>
      <c r="C6" s="56"/>
      <c r="D6" s="56"/>
      <c r="E6" s="56"/>
      <c r="F6" s="31"/>
      <c r="G6" s="40"/>
      <c r="H6" s="11"/>
      <c r="I6" s="11"/>
      <c r="J6" s="11"/>
      <c r="K6" s="11"/>
      <c r="L6" s="11"/>
      <c r="M6" s="11"/>
      <c r="S6" s="70"/>
      <c r="T6" s="70"/>
      <c r="U6" s="70"/>
      <c r="V6" s="70" t="s">
        <v>178</v>
      </c>
    </row>
    <row r="7" spans="1:30" s="10" customFormat="1" ht="49.5" customHeight="1" thickBot="1" x14ac:dyDescent="0.3">
      <c r="A7" s="619" t="s">
        <v>187</v>
      </c>
      <c r="B7" s="619"/>
      <c r="C7" s="619"/>
      <c r="D7" s="619"/>
      <c r="E7" s="619"/>
      <c r="F7" s="619"/>
      <c r="G7" s="619"/>
      <c r="H7" s="619"/>
      <c r="I7" s="619"/>
      <c r="J7" s="619"/>
      <c r="K7" s="619"/>
      <c r="L7" s="619"/>
      <c r="M7" s="619"/>
      <c r="N7" s="619"/>
      <c r="O7" s="619"/>
      <c r="P7" s="619"/>
      <c r="Q7" s="619"/>
      <c r="R7" s="619"/>
      <c r="S7" s="619"/>
      <c r="T7" s="619"/>
      <c r="U7" s="619"/>
      <c r="V7" s="619"/>
      <c r="W7" s="619"/>
      <c r="X7" s="619"/>
    </row>
    <row r="8" spans="1:30" s="10" customFormat="1" ht="52.5" customHeight="1" thickBot="1" x14ac:dyDescent="0.3">
      <c r="A8" s="62"/>
      <c r="B8" s="89"/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71"/>
      <c r="R8" s="71"/>
      <c r="S8" s="629" t="s">
        <v>24</v>
      </c>
      <c r="T8" s="630"/>
      <c r="U8" s="631"/>
      <c r="V8" s="627" t="s">
        <v>28</v>
      </c>
      <c r="W8" s="628"/>
      <c r="X8" s="93"/>
      <c r="Y8" s="9"/>
      <c r="Z8" s="9"/>
      <c r="AA8" s="9"/>
      <c r="AB8" s="9"/>
      <c r="AC8" s="9"/>
      <c r="AD8" s="9"/>
    </row>
    <row r="9" spans="1:30" s="15" customFormat="1" ht="125.25" customHeight="1" thickBot="1" x14ac:dyDescent="0.3">
      <c r="A9" s="45" t="s">
        <v>3</v>
      </c>
      <c r="B9" s="90" t="s">
        <v>4</v>
      </c>
      <c r="C9" s="47" t="s">
        <v>5</v>
      </c>
      <c r="D9" s="47" t="s">
        <v>6</v>
      </c>
      <c r="E9" s="49" t="s">
        <v>7</v>
      </c>
      <c r="F9" s="12" t="s">
        <v>10</v>
      </c>
      <c r="G9" s="291" t="s">
        <v>185</v>
      </c>
      <c r="H9" s="14" t="s">
        <v>35</v>
      </c>
      <c r="I9" s="13" t="s">
        <v>33</v>
      </c>
      <c r="J9" s="58" t="s">
        <v>29</v>
      </c>
      <c r="K9" s="58" t="s">
        <v>34</v>
      </c>
      <c r="L9" s="58" t="s">
        <v>32</v>
      </c>
      <c r="M9" s="58" t="s">
        <v>31</v>
      </c>
      <c r="N9" s="625" t="s">
        <v>11</v>
      </c>
      <c r="O9" s="626"/>
      <c r="P9" s="58" t="str">
        <f>CONCATENATE("Резерв мощности с учётом присоединённых потребителей(105%)")</f>
        <v>Резерв мощности с учётом присоединённых потребителей(105%)</v>
      </c>
      <c r="Q9" s="58" t="str">
        <f>CONCATENATE("Резерв мощности с учётом присоединённых потребителей и заключенных договор ТП(105%)")</f>
        <v>Резерв мощности с учётом присоединённых потребителей и заключенных договор ТП(105%)</v>
      </c>
      <c r="R9" s="284" t="str">
        <f>CONCATENATE("Планируемый резерв мощности с учётом присоединённых потребителей, заключенных договоров ТП и реализации инвестиционных программ по состоянию на конец года")</f>
        <v>Планируемый резерв мощности с учётом присоединённых потребителей, заключенных договоров ТП и реализации инвестиционных программ по состоянию на конец года</v>
      </c>
      <c r="S9" s="94" t="s">
        <v>25</v>
      </c>
      <c r="T9" s="95" t="s">
        <v>26</v>
      </c>
      <c r="U9" s="95" t="s">
        <v>27</v>
      </c>
      <c r="V9" s="96" t="s">
        <v>22</v>
      </c>
      <c r="W9" s="96" t="s">
        <v>23</v>
      </c>
      <c r="X9" s="97" t="s">
        <v>12</v>
      </c>
      <c r="Y9" s="27"/>
      <c r="Z9" s="27"/>
      <c r="AA9" s="27"/>
      <c r="AB9" s="27"/>
      <c r="AC9" s="27"/>
      <c r="AD9" s="27"/>
    </row>
    <row r="10" spans="1:30" s="10" customFormat="1" ht="16.5" customHeight="1" x14ac:dyDescent="0.25">
      <c r="A10" s="46"/>
      <c r="B10" s="50"/>
      <c r="C10" s="50"/>
      <c r="D10" s="50"/>
      <c r="E10" s="50"/>
      <c r="F10" s="16" t="s">
        <v>13</v>
      </c>
      <c r="G10" s="16" t="s">
        <v>13</v>
      </c>
      <c r="H10" s="6" t="s">
        <v>30</v>
      </c>
      <c r="I10" s="16" t="s">
        <v>30</v>
      </c>
      <c r="J10" s="16" t="s">
        <v>13</v>
      </c>
      <c r="K10" s="16" t="s">
        <v>30</v>
      </c>
      <c r="L10" s="16" t="s">
        <v>30</v>
      </c>
      <c r="M10" s="16" t="s">
        <v>30</v>
      </c>
      <c r="N10" s="16" t="s">
        <v>13</v>
      </c>
      <c r="O10" s="16" t="s">
        <v>14</v>
      </c>
      <c r="P10" s="6" t="s">
        <v>13</v>
      </c>
      <c r="Q10" s="61"/>
      <c r="R10" s="61"/>
      <c r="S10" s="51"/>
      <c r="T10" s="51"/>
      <c r="U10" s="51"/>
      <c r="V10" s="51"/>
      <c r="W10" s="51"/>
      <c r="Y10" s="27"/>
      <c r="Z10" s="27"/>
      <c r="AA10" s="27"/>
      <c r="AB10" s="27"/>
      <c r="AC10" s="27"/>
      <c r="AD10" s="9"/>
    </row>
    <row r="11" spans="1:30" ht="24.75" customHeight="1" x14ac:dyDescent="0.25">
      <c r="A11" s="632" t="s">
        <v>36</v>
      </c>
      <c r="B11" s="633"/>
      <c r="C11" s="633"/>
      <c r="D11" s="633"/>
      <c r="E11" s="633"/>
      <c r="F11" s="633"/>
      <c r="G11" s="633"/>
      <c r="H11" s="633"/>
      <c r="I11" s="633"/>
      <c r="J11" s="633"/>
      <c r="K11" s="633"/>
      <c r="L11" s="633"/>
      <c r="M11" s="633"/>
      <c r="N11" s="633"/>
      <c r="O11" s="633"/>
      <c r="P11" s="633"/>
      <c r="Q11" s="633"/>
      <c r="R11" s="633"/>
      <c r="S11" s="64"/>
      <c r="T11" s="64"/>
      <c r="U11" s="64"/>
      <c r="V11" s="64"/>
      <c r="W11" s="64"/>
      <c r="X11" s="64"/>
      <c r="Y11" s="27"/>
      <c r="Z11" s="27"/>
      <c r="AA11" s="27"/>
      <c r="AB11" s="27"/>
      <c r="AC11" s="27"/>
    </row>
    <row r="12" spans="1:30" ht="17.25" customHeight="1" outlineLevel="1" x14ac:dyDescent="0.25">
      <c r="A12" s="622" t="s">
        <v>16</v>
      </c>
      <c r="B12" s="623"/>
      <c r="C12" s="623"/>
      <c r="D12" s="623"/>
      <c r="E12" s="623"/>
      <c r="F12" s="623"/>
      <c r="G12" s="623"/>
      <c r="H12" s="623"/>
      <c r="I12" s="623"/>
      <c r="J12" s="623"/>
      <c r="K12" s="623"/>
      <c r="L12" s="623"/>
      <c r="M12" s="623"/>
      <c r="N12" s="623"/>
      <c r="O12" s="623"/>
      <c r="P12" s="623"/>
      <c r="Q12" s="623"/>
      <c r="R12" s="623"/>
      <c r="S12" s="623"/>
      <c r="T12" s="623"/>
      <c r="U12" s="623"/>
      <c r="V12" s="623"/>
      <c r="W12" s="623"/>
      <c r="X12" s="624"/>
      <c r="Y12" s="27"/>
      <c r="Z12" s="27"/>
      <c r="AA12" s="27"/>
      <c r="AB12" s="27"/>
      <c r="AC12" s="27"/>
    </row>
    <row r="13" spans="1:30" ht="18" customHeight="1" outlineLevel="1" x14ac:dyDescent="0.25">
      <c r="A13" s="75" t="s">
        <v>544</v>
      </c>
      <c r="B13" s="42"/>
      <c r="C13" s="59"/>
      <c r="D13" s="59" t="s">
        <v>9</v>
      </c>
      <c r="E13" s="59"/>
      <c r="F13" s="20">
        <f>SUM(F14:F15)</f>
        <v>80</v>
      </c>
      <c r="G13" s="337">
        <f>SUM(G14:G15)</f>
        <v>18.25</v>
      </c>
      <c r="H13" s="8"/>
      <c r="I13" s="8">
        <f>I17+I21</f>
        <v>22.04</v>
      </c>
      <c r="J13" s="2">
        <f>G13+(I13)</f>
        <v>40.29</v>
      </c>
      <c r="K13" s="2">
        <v>42.228999999999999</v>
      </c>
      <c r="L13" s="2">
        <f>1.2+3.535</f>
        <v>4.7350000000000003</v>
      </c>
      <c r="M13" s="1">
        <v>46.963999999999999</v>
      </c>
      <c r="N13" s="2"/>
      <c r="O13" s="3"/>
      <c r="P13" s="1"/>
      <c r="Q13" s="24"/>
      <c r="R13" s="24"/>
      <c r="S13" s="582" t="s">
        <v>21</v>
      </c>
      <c r="T13" s="582" t="s">
        <v>37</v>
      </c>
      <c r="U13" s="582"/>
      <c r="V13" s="582">
        <v>52.275168000000001</v>
      </c>
      <c r="W13" s="582">
        <v>104.453216</v>
      </c>
      <c r="X13" s="582"/>
      <c r="Y13" s="27"/>
      <c r="Z13" s="27"/>
      <c r="AA13" s="27"/>
      <c r="AB13" s="27"/>
      <c r="AC13" s="27"/>
    </row>
    <row r="14" spans="1:30" ht="16.5" customHeight="1" outlineLevel="1" x14ac:dyDescent="0.25">
      <c r="A14" s="76" t="s">
        <v>17</v>
      </c>
      <c r="B14" s="32"/>
      <c r="C14" s="32"/>
      <c r="D14" s="32"/>
      <c r="E14" s="32"/>
      <c r="F14" s="21">
        <v>40</v>
      </c>
      <c r="G14" s="18">
        <f>G18+G22</f>
        <v>6.1199999999999992</v>
      </c>
      <c r="H14" s="8"/>
      <c r="I14" s="8"/>
      <c r="J14" s="60"/>
      <c r="K14" s="60"/>
      <c r="L14" s="60"/>
      <c r="M14" s="1"/>
      <c r="N14" s="2">
        <f>J13</f>
        <v>40.29</v>
      </c>
      <c r="O14" s="3">
        <f>N14/F14*100</f>
        <v>100.72499999999999</v>
      </c>
      <c r="P14" s="74">
        <f>IF(G13&gt;F14*1.05,0,(F14*1.05)-G13)</f>
        <v>23.75</v>
      </c>
      <c r="Q14" s="74">
        <f>IF(N14&gt;(F14*1.05),0,(F14*1.05)-N14)</f>
        <v>1.7100000000000009</v>
      </c>
      <c r="R14" s="74">
        <f>IF(N14&gt;(F14*1.05),0,(F14*1.05)-N14)</f>
        <v>1.7100000000000009</v>
      </c>
      <c r="S14" s="583"/>
      <c r="T14" s="583"/>
      <c r="U14" s="583"/>
      <c r="V14" s="583"/>
      <c r="W14" s="583"/>
      <c r="X14" s="583"/>
      <c r="Y14" s="27"/>
      <c r="Z14" s="27"/>
      <c r="AA14" s="27"/>
      <c r="AB14" s="27"/>
      <c r="AC14" s="27"/>
    </row>
    <row r="15" spans="1:30" outlineLevel="1" x14ac:dyDescent="0.25">
      <c r="A15" s="76" t="s">
        <v>18</v>
      </c>
      <c r="B15" s="33"/>
      <c r="C15" s="33"/>
      <c r="D15" s="33"/>
      <c r="E15" s="33"/>
      <c r="F15" s="26">
        <v>40</v>
      </c>
      <c r="G15" s="18">
        <f>G19+G23</f>
        <v>12.129999999999999</v>
      </c>
      <c r="H15" s="8"/>
      <c r="I15" s="8"/>
      <c r="J15" s="2"/>
      <c r="K15" s="2"/>
      <c r="L15" s="2"/>
      <c r="M15" s="1" t="s">
        <v>19</v>
      </c>
      <c r="N15" s="2"/>
      <c r="O15" s="3"/>
      <c r="P15" s="5"/>
      <c r="Q15" s="73"/>
      <c r="R15" s="73"/>
      <c r="S15" s="584"/>
      <c r="T15" s="583"/>
      <c r="U15" s="584"/>
      <c r="V15" s="584"/>
      <c r="W15" s="584"/>
      <c r="X15" s="584"/>
      <c r="Y15" s="27"/>
      <c r="Z15" s="27"/>
      <c r="AA15" s="27"/>
      <c r="AB15" s="27"/>
      <c r="AC15" s="27"/>
    </row>
    <row r="16" spans="1:30" outlineLevel="1" x14ac:dyDescent="0.25">
      <c r="A16" s="620"/>
      <c r="B16" s="620"/>
      <c r="C16" s="620"/>
      <c r="D16" s="620"/>
      <c r="E16" s="620"/>
      <c r="F16" s="620"/>
      <c r="G16" s="620"/>
      <c r="H16" s="620"/>
      <c r="I16" s="620"/>
      <c r="J16" s="620"/>
      <c r="K16" s="620"/>
      <c r="L16" s="620"/>
      <c r="M16" s="620"/>
      <c r="N16" s="620"/>
      <c r="O16" s="620"/>
      <c r="P16" s="620"/>
      <c r="Q16" s="620"/>
      <c r="R16" s="621"/>
      <c r="S16" s="300"/>
      <c r="T16" s="79"/>
      <c r="U16" s="9"/>
      <c r="V16" s="301"/>
      <c r="W16" s="301"/>
      <c r="X16" s="9"/>
    </row>
    <row r="17" spans="1:29" ht="18" customHeight="1" outlineLevel="1" x14ac:dyDescent="0.25">
      <c r="A17" s="75" t="s">
        <v>545</v>
      </c>
      <c r="B17" s="42"/>
      <c r="C17" s="59"/>
      <c r="D17" s="59" t="s">
        <v>9</v>
      </c>
      <c r="E17" s="59"/>
      <c r="F17" s="20">
        <f>SUM(F18:F19)</f>
        <v>80</v>
      </c>
      <c r="G17" s="337">
        <f>SUM(G18:G19)</f>
        <v>8.4600000000000009</v>
      </c>
      <c r="H17" s="8"/>
      <c r="I17" s="8">
        <f>I26</f>
        <v>6</v>
      </c>
      <c r="J17" s="2">
        <f>G17+(I17)</f>
        <v>14.46</v>
      </c>
      <c r="K17" s="2"/>
      <c r="L17" s="2"/>
      <c r="M17" s="1">
        <v>46.963999999999999</v>
      </c>
      <c r="N17" s="2"/>
      <c r="O17" s="3"/>
      <c r="P17" s="1"/>
      <c r="Q17" s="556"/>
      <c r="R17" s="556"/>
      <c r="S17" s="582" t="s">
        <v>21</v>
      </c>
      <c r="T17" s="582" t="s">
        <v>37</v>
      </c>
      <c r="U17" s="582"/>
      <c r="V17" s="582">
        <v>52.275168000000001</v>
      </c>
      <c r="W17" s="582">
        <v>104.453216</v>
      </c>
      <c r="X17" s="582"/>
      <c r="Y17" s="27"/>
      <c r="Z17" s="27"/>
      <c r="AA17" s="27"/>
      <c r="AB17" s="27"/>
      <c r="AC17" s="27"/>
    </row>
    <row r="18" spans="1:29" ht="16.5" customHeight="1" outlineLevel="1" x14ac:dyDescent="0.25">
      <c r="A18" s="76" t="s">
        <v>17</v>
      </c>
      <c r="B18" s="32"/>
      <c r="C18" s="32"/>
      <c r="D18" s="32"/>
      <c r="E18" s="32"/>
      <c r="F18" s="21">
        <v>40</v>
      </c>
      <c r="G18" s="18">
        <v>3.33</v>
      </c>
      <c r="H18" s="8"/>
      <c r="I18" s="8"/>
      <c r="J18" s="60"/>
      <c r="K18" s="60"/>
      <c r="L18" s="60"/>
      <c r="M18" s="1"/>
      <c r="N18" s="2">
        <f>J17</f>
        <v>14.46</v>
      </c>
      <c r="O18" s="3">
        <f>N18/F18*100</f>
        <v>36.150000000000006</v>
      </c>
      <c r="P18" s="74">
        <f>IF(G17&gt;F18*1.05,0,(F18*1.05)-G17)</f>
        <v>33.54</v>
      </c>
      <c r="Q18" s="74">
        <f>IF(N18&gt;(F18*1.05),0,(F18*1.05)-N18)</f>
        <v>27.54</v>
      </c>
      <c r="R18" s="74">
        <f>IF(N18&gt;(F18*1.05),0,(F18*1.05)-N18)</f>
        <v>27.54</v>
      </c>
      <c r="S18" s="583"/>
      <c r="T18" s="583"/>
      <c r="U18" s="583"/>
      <c r="V18" s="583"/>
      <c r="W18" s="583"/>
      <c r="X18" s="583"/>
      <c r="Y18" s="27"/>
      <c r="Z18" s="27"/>
      <c r="AA18" s="27"/>
      <c r="AB18" s="27"/>
      <c r="AC18" s="27"/>
    </row>
    <row r="19" spans="1:29" outlineLevel="1" x14ac:dyDescent="0.25">
      <c r="A19" s="564" t="s">
        <v>18</v>
      </c>
      <c r="B19" s="33"/>
      <c r="C19" s="33"/>
      <c r="D19" s="33"/>
      <c r="E19" s="33"/>
      <c r="F19" s="26">
        <v>40</v>
      </c>
      <c r="G19" s="565">
        <v>5.13</v>
      </c>
      <c r="H19" s="8"/>
      <c r="I19" s="8"/>
      <c r="J19" s="2"/>
      <c r="K19" s="2"/>
      <c r="L19" s="2"/>
      <c r="M19" s="1" t="s">
        <v>19</v>
      </c>
      <c r="N19" s="2"/>
      <c r="O19" s="3"/>
      <c r="P19" s="5"/>
      <c r="Q19" s="73"/>
      <c r="R19" s="73"/>
      <c r="S19" s="584"/>
      <c r="T19" s="583"/>
      <c r="U19" s="584"/>
      <c r="V19" s="584"/>
      <c r="W19" s="584"/>
      <c r="X19" s="584"/>
      <c r="Y19" s="27"/>
      <c r="Z19" s="27"/>
      <c r="AA19" s="27"/>
      <c r="AB19" s="27"/>
      <c r="AC19" s="27"/>
    </row>
    <row r="20" spans="1:29" outlineLevel="1" x14ac:dyDescent="0.25">
      <c r="A20" s="620"/>
      <c r="B20" s="620"/>
      <c r="C20" s="620"/>
      <c r="D20" s="620"/>
      <c r="E20" s="620"/>
      <c r="F20" s="620"/>
      <c r="G20" s="620"/>
      <c r="H20" s="620"/>
      <c r="I20" s="620"/>
      <c r="J20" s="620"/>
      <c r="K20" s="620"/>
      <c r="L20" s="620"/>
      <c r="M20" s="620"/>
      <c r="N20" s="620"/>
      <c r="O20" s="620"/>
      <c r="P20" s="620"/>
      <c r="Q20" s="620"/>
      <c r="R20" s="621"/>
      <c r="S20" s="300"/>
      <c r="T20" s="79"/>
      <c r="U20" s="9"/>
      <c r="V20" s="301"/>
      <c r="W20" s="301"/>
      <c r="X20" s="9"/>
    </row>
    <row r="21" spans="1:29" ht="18" customHeight="1" outlineLevel="1" x14ac:dyDescent="0.25">
      <c r="A21" s="75" t="s">
        <v>546</v>
      </c>
      <c r="B21" s="42"/>
      <c r="C21" s="59"/>
      <c r="D21" s="59" t="s">
        <v>9</v>
      </c>
      <c r="E21" s="59"/>
      <c r="F21" s="20">
        <f>SUM(F22:F23)</f>
        <v>80</v>
      </c>
      <c r="G21" s="337">
        <f>SUM(G22:G23)</f>
        <v>9.7899999999999991</v>
      </c>
      <c r="H21" s="8">
        <v>16.04</v>
      </c>
      <c r="I21" s="8">
        <f>H21+H35</f>
        <v>16.04</v>
      </c>
      <c r="J21" s="2">
        <f>G21+(I21)</f>
        <v>25.83</v>
      </c>
      <c r="K21" s="2"/>
      <c r="L21" s="2"/>
      <c r="M21" s="1">
        <v>46.963999999999999</v>
      </c>
      <c r="N21" s="2"/>
      <c r="O21" s="3"/>
      <c r="P21" s="1"/>
      <c r="Q21" s="556"/>
      <c r="R21" s="556"/>
      <c r="S21" s="582" t="s">
        <v>21</v>
      </c>
      <c r="T21" s="582" t="s">
        <v>37</v>
      </c>
      <c r="U21" s="582"/>
      <c r="V21" s="582">
        <v>52.275168000000001</v>
      </c>
      <c r="W21" s="582">
        <v>104.453216</v>
      </c>
      <c r="X21" s="582"/>
      <c r="Y21" s="27"/>
      <c r="Z21" s="27"/>
      <c r="AA21" s="27"/>
      <c r="AB21" s="27"/>
      <c r="AC21" s="27"/>
    </row>
    <row r="22" spans="1:29" ht="16.5" customHeight="1" outlineLevel="1" x14ac:dyDescent="0.25">
      <c r="A22" s="76" t="s">
        <v>17</v>
      </c>
      <c r="B22" s="32"/>
      <c r="C22" s="32"/>
      <c r="D22" s="32"/>
      <c r="E22" s="32"/>
      <c r="F22" s="21">
        <v>40</v>
      </c>
      <c r="G22" s="18">
        <f>12.79-10</f>
        <v>2.7899999999999991</v>
      </c>
      <c r="H22" s="8"/>
      <c r="I22" s="8"/>
      <c r="J22" s="60"/>
      <c r="K22" s="60"/>
      <c r="L22" s="60"/>
      <c r="M22" s="1"/>
      <c r="N22" s="2">
        <f>J21</f>
        <v>25.83</v>
      </c>
      <c r="O22" s="3">
        <f>N22/F22*100</f>
        <v>64.574999999999989</v>
      </c>
      <c r="P22" s="74">
        <f>IF(G21&gt;F22*1.05,0,(F22*1.05)-G21)</f>
        <v>32.21</v>
      </c>
      <c r="Q22" s="74">
        <f>IF(N22&gt;(F22*1.05),0,(F22*1.05)-N22)</f>
        <v>16.170000000000002</v>
      </c>
      <c r="R22" s="74">
        <f>IF(N22&gt;(F22*1.05),0,(F22*1.05)-N22)</f>
        <v>16.170000000000002</v>
      </c>
      <c r="S22" s="583"/>
      <c r="T22" s="583"/>
      <c r="U22" s="583"/>
      <c r="V22" s="583"/>
      <c r="W22" s="583"/>
      <c r="X22" s="583"/>
      <c r="Y22" s="27"/>
      <c r="Z22" s="27"/>
      <c r="AA22" s="27"/>
      <c r="AB22" s="27"/>
      <c r="AC22" s="27"/>
    </row>
    <row r="23" spans="1:29" outlineLevel="1" x14ac:dyDescent="0.25">
      <c r="A23" s="76" t="s">
        <v>18</v>
      </c>
      <c r="B23" s="33"/>
      <c r="C23" s="33"/>
      <c r="D23" s="33"/>
      <c r="E23" s="33"/>
      <c r="F23" s="26">
        <v>40</v>
      </c>
      <c r="G23" s="565">
        <f>17-10</f>
        <v>7</v>
      </c>
      <c r="H23" s="8"/>
      <c r="I23" s="8"/>
      <c r="J23" s="2"/>
      <c r="K23" s="2"/>
      <c r="L23" s="2"/>
      <c r="M23" s="1" t="s">
        <v>19</v>
      </c>
      <c r="N23" s="2"/>
      <c r="O23" s="3"/>
      <c r="P23" s="5"/>
      <c r="Q23" s="73"/>
      <c r="R23" s="73"/>
      <c r="S23" s="584"/>
      <c r="T23" s="583"/>
      <c r="U23" s="584"/>
      <c r="V23" s="584"/>
      <c r="W23" s="584"/>
      <c r="X23" s="584"/>
      <c r="Y23" s="27"/>
      <c r="Z23" s="27"/>
      <c r="AA23" s="27"/>
      <c r="AB23" s="27"/>
      <c r="AC23" s="27"/>
    </row>
    <row r="24" spans="1:29" outlineLevel="1" x14ac:dyDescent="0.25">
      <c r="A24" s="620"/>
      <c r="B24" s="620"/>
      <c r="C24" s="620"/>
      <c r="D24" s="620"/>
      <c r="E24" s="620"/>
      <c r="F24" s="620"/>
      <c r="G24" s="620"/>
      <c r="H24" s="620"/>
      <c r="I24" s="620"/>
      <c r="J24" s="620"/>
      <c r="K24" s="620"/>
      <c r="L24" s="620"/>
      <c r="M24" s="620"/>
      <c r="N24" s="620"/>
      <c r="O24" s="620"/>
      <c r="P24" s="620"/>
      <c r="Q24" s="620"/>
      <c r="R24" s="621"/>
      <c r="S24" s="300"/>
      <c r="T24" s="79"/>
      <c r="U24" s="9"/>
      <c r="V24" s="301"/>
      <c r="W24" s="301"/>
      <c r="X24" s="9"/>
    </row>
    <row r="25" spans="1:29" ht="15" outlineLevel="1" x14ac:dyDescent="0.25">
      <c r="A25" s="622" t="s">
        <v>38</v>
      </c>
      <c r="B25" s="623"/>
      <c r="C25" s="623"/>
      <c r="D25" s="623"/>
      <c r="E25" s="623"/>
      <c r="F25" s="623"/>
      <c r="G25" s="623"/>
      <c r="H25" s="623"/>
      <c r="I25" s="623"/>
      <c r="J25" s="623"/>
      <c r="K25" s="623"/>
      <c r="L25" s="623"/>
      <c r="M25" s="623"/>
      <c r="N25" s="623"/>
      <c r="O25" s="623"/>
      <c r="P25" s="623"/>
      <c r="Q25" s="623"/>
      <c r="R25" s="623"/>
      <c r="S25" s="623"/>
      <c r="T25" s="623"/>
      <c r="U25" s="623"/>
      <c r="V25" s="623"/>
      <c r="W25" s="623"/>
      <c r="X25" s="624"/>
      <c r="Y25" s="27"/>
      <c r="Z25" s="27"/>
      <c r="AA25" s="27"/>
      <c r="AB25" s="27"/>
      <c r="AC25" s="27"/>
    </row>
    <row r="26" spans="1:29" ht="12.75" customHeight="1" outlineLevel="1" x14ac:dyDescent="0.25">
      <c r="A26" s="77" t="s">
        <v>39</v>
      </c>
      <c r="B26" s="42"/>
      <c r="C26" s="59"/>
      <c r="D26" s="59"/>
      <c r="E26" s="59" t="s">
        <v>40</v>
      </c>
      <c r="F26" s="20">
        <f>F27+F28</f>
        <v>20</v>
      </c>
      <c r="G26" s="337">
        <f>SUM(G27:G28)</f>
        <v>7.2799999999999994</v>
      </c>
      <c r="H26" s="8">
        <v>6</v>
      </c>
      <c r="I26" s="8">
        <f>H26</f>
        <v>6</v>
      </c>
      <c r="J26" s="2">
        <f>G26+(I26)</f>
        <v>13.28</v>
      </c>
      <c r="K26" s="2">
        <v>7.43</v>
      </c>
      <c r="L26" s="2">
        <v>0</v>
      </c>
      <c r="M26" s="1">
        <v>7.43</v>
      </c>
      <c r="N26" s="2"/>
      <c r="O26" s="3"/>
      <c r="P26" s="1"/>
      <c r="Q26" s="24"/>
      <c r="R26" s="24"/>
      <c r="S26" s="582" t="s">
        <v>21</v>
      </c>
      <c r="T26" s="582" t="s">
        <v>41</v>
      </c>
      <c r="U26" s="582"/>
      <c r="V26" s="588">
        <v>52.276786000000001</v>
      </c>
      <c r="W26" s="588">
        <v>104.389073</v>
      </c>
      <c r="X26" s="582"/>
      <c r="Y26" s="27"/>
      <c r="Z26" s="27"/>
      <c r="AA26" s="27"/>
      <c r="AB26" s="27"/>
      <c r="AC26" s="27"/>
    </row>
    <row r="27" spans="1:29" outlineLevel="1" x14ac:dyDescent="0.25">
      <c r="A27" s="78" t="s">
        <v>20</v>
      </c>
      <c r="B27" s="34"/>
      <c r="C27" s="34"/>
      <c r="D27" s="34"/>
      <c r="E27" s="34"/>
      <c r="F27" s="21">
        <v>10</v>
      </c>
      <c r="G27" s="18">
        <v>2.27</v>
      </c>
      <c r="H27" s="8"/>
      <c r="I27" s="8"/>
      <c r="J27" s="60"/>
      <c r="K27" s="60"/>
      <c r="L27" s="60"/>
      <c r="M27" s="1"/>
      <c r="N27" s="2">
        <f>J26</f>
        <v>13.28</v>
      </c>
      <c r="O27" s="3">
        <f>N27/F27*100</f>
        <v>132.79999999999998</v>
      </c>
      <c r="P27" s="74">
        <f>IF(G26&gt;(F27*1.05),0,(F27*1.05)-G26)</f>
        <v>3.2200000000000006</v>
      </c>
      <c r="Q27" s="74">
        <f>IF(N27&gt;(F27*1.05),0,(F27*1.05)-N27)</f>
        <v>0</v>
      </c>
      <c r="R27" s="74">
        <f>IF(N27&gt;(F27*1.05),0,(F27*1.05)-N27)</f>
        <v>0</v>
      </c>
      <c r="S27" s="583"/>
      <c r="T27" s="583"/>
      <c r="U27" s="583"/>
      <c r="V27" s="589"/>
      <c r="W27" s="589"/>
      <c r="X27" s="583"/>
      <c r="Y27" s="27"/>
      <c r="Z27" s="27"/>
      <c r="AA27" s="27"/>
      <c r="AB27" s="27"/>
      <c r="AC27" s="27"/>
    </row>
    <row r="28" spans="1:29" outlineLevel="1" x14ac:dyDescent="0.25">
      <c r="A28" s="78" t="s">
        <v>15</v>
      </c>
      <c r="B28" s="34"/>
      <c r="C28" s="34"/>
      <c r="D28" s="34"/>
      <c r="E28" s="34"/>
      <c r="F28" s="21">
        <v>10</v>
      </c>
      <c r="G28" s="18">
        <v>5.01</v>
      </c>
      <c r="H28" s="8"/>
      <c r="I28" s="8"/>
      <c r="J28" s="2"/>
      <c r="K28" s="2"/>
      <c r="L28" s="2"/>
      <c r="M28" s="338" t="s">
        <v>19</v>
      </c>
      <c r="N28" s="2"/>
      <c r="O28" s="3"/>
      <c r="P28" s="5"/>
      <c r="Q28" s="73"/>
      <c r="R28" s="73"/>
      <c r="S28" s="584"/>
      <c r="T28" s="583"/>
      <c r="U28" s="584"/>
      <c r="V28" s="590"/>
      <c r="W28" s="590"/>
      <c r="X28" s="584"/>
      <c r="Y28" s="27"/>
      <c r="Z28" s="27"/>
      <c r="AA28" s="27"/>
      <c r="AB28" s="27"/>
      <c r="AC28" s="27"/>
    </row>
    <row r="29" spans="1:29" outlineLevel="1" x14ac:dyDescent="0.25">
      <c r="A29" s="620"/>
      <c r="B29" s="620"/>
      <c r="C29" s="620"/>
      <c r="D29" s="620"/>
      <c r="E29" s="620"/>
      <c r="F29" s="620"/>
      <c r="G29" s="620"/>
      <c r="H29" s="620"/>
      <c r="I29" s="620"/>
      <c r="J29" s="620"/>
      <c r="K29" s="620"/>
      <c r="L29" s="620"/>
      <c r="M29" s="620"/>
      <c r="N29" s="620"/>
      <c r="O29" s="620"/>
      <c r="P29" s="620"/>
      <c r="Q29" s="620"/>
      <c r="R29" s="621"/>
      <c r="S29" s="300"/>
      <c r="T29" s="79"/>
      <c r="U29" s="9"/>
      <c r="V29" s="301"/>
      <c r="W29" s="301"/>
      <c r="X29" s="9"/>
    </row>
    <row r="30" spans="1:29" ht="15.75" customHeight="1" x14ac:dyDescent="0.25">
      <c r="A30" s="75" t="s">
        <v>547</v>
      </c>
      <c r="B30" s="42"/>
      <c r="C30" s="59"/>
      <c r="D30" s="59" t="s">
        <v>42</v>
      </c>
      <c r="E30" s="59"/>
      <c r="F30" s="20">
        <f>SUM(F31:F32)</f>
        <v>80</v>
      </c>
      <c r="G30" s="337">
        <f>SUM(G31:G32)</f>
        <v>0</v>
      </c>
      <c r="H30" s="558">
        <f>44+24</f>
        <v>68</v>
      </c>
      <c r="I30" s="8">
        <f>H30</f>
        <v>68</v>
      </c>
      <c r="J30" s="2">
        <f>G30+(I30)</f>
        <v>68</v>
      </c>
      <c r="K30" s="2">
        <v>0</v>
      </c>
      <c r="L30" s="2">
        <v>0</v>
      </c>
      <c r="M30" s="1">
        <v>0</v>
      </c>
      <c r="N30" s="2"/>
      <c r="O30" s="3"/>
      <c r="P30" s="1"/>
      <c r="Q30" s="24"/>
      <c r="R30" s="24"/>
      <c r="S30" s="582" t="s">
        <v>21</v>
      </c>
      <c r="T30" s="582" t="s">
        <v>37</v>
      </c>
      <c r="U30" s="582"/>
      <c r="V30" s="585"/>
      <c r="W30" s="588"/>
      <c r="X30" s="582"/>
      <c r="Y30" s="27"/>
      <c r="Z30" s="27"/>
      <c r="AA30" s="27"/>
      <c r="AB30" s="27"/>
      <c r="AC30" s="27"/>
    </row>
    <row r="31" spans="1:29" x14ac:dyDescent="0.25">
      <c r="A31" s="80" t="s">
        <v>17</v>
      </c>
      <c r="B31" s="32"/>
      <c r="C31" s="32"/>
      <c r="D31" s="32"/>
      <c r="E31" s="32"/>
      <c r="F31" s="21">
        <v>40</v>
      </c>
      <c r="G31" s="557">
        <v>0</v>
      </c>
      <c r="H31" s="8"/>
      <c r="I31" s="8"/>
      <c r="J31" s="60"/>
      <c r="K31" s="60"/>
      <c r="L31" s="60"/>
      <c r="M31" s="1"/>
      <c r="N31" s="2">
        <f>J30</f>
        <v>68</v>
      </c>
      <c r="O31" s="3">
        <f>N31/F31*100</f>
        <v>170</v>
      </c>
      <c r="P31" s="74">
        <f>IF(G30&gt;F31*1.05,0,(F31*1.05)-G30)</f>
        <v>42</v>
      </c>
      <c r="Q31" s="74">
        <f>IF(N31&gt;(F31*1.05),0,(F31*1.05)-N31)</f>
        <v>0</v>
      </c>
      <c r="R31" s="74">
        <f>IF(N31&gt;(F31*1.05),0,(F31*1.05)-N31)</f>
        <v>0</v>
      </c>
      <c r="S31" s="583"/>
      <c r="T31" s="583"/>
      <c r="U31" s="583"/>
      <c r="V31" s="586"/>
      <c r="W31" s="589"/>
      <c r="X31" s="583"/>
      <c r="Y31" s="27"/>
      <c r="Z31" s="27"/>
      <c r="AA31" s="27"/>
      <c r="AB31" s="27"/>
      <c r="AC31" s="27"/>
    </row>
    <row r="32" spans="1:29" x14ac:dyDescent="0.25">
      <c r="A32" s="80" t="s">
        <v>15</v>
      </c>
      <c r="B32" s="33"/>
      <c r="C32" s="33"/>
      <c r="D32" s="33"/>
      <c r="E32" s="33"/>
      <c r="F32" s="26">
        <v>40</v>
      </c>
      <c r="G32" s="557">
        <v>0</v>
      </c>
      <c r="H32" s="8"/>
      <c r="I32" s="8"/>
      <c r="J32" s="2"/>
      <c r="K32" s="2"/>
      <c r="L32" s="2"/>
      <c r="M32" s="338" t="s">
        <v>19</v>
      </c>
      <c r="N32" s="2"/>
      <c r="O32" s="3"/>
      <c r="P32" s="5"/>
      <c r="Q32" s="73"/>
      <c r="R32" s="73"/>
      <c r="S32" s="584"/>
      <c r="T32" s="583"/>
      <c r="U32" s="584"/>
      <c r="V32" s="587"/>
      <c r="W32" s="590"/>
      <c r="X32" s="584"/>
      <c r="Y32" s="27"/>
      <c r="Z32" s="27"/>
      <c r="AA32" s="27"/>
      <c r="AB32" s="27"/>
      <c r="AC32" s="27"/>
    </row>
    <row r="33" spans="1:29" x14ac:dyDescent="0.25">
      <c r="A33" s="54"/>
      <c r="B33" s="83"/>
      <c r="C33" s="83"/>
      <c r="D33" s="83"/>
      <c r="E33" s="83"/>
      <c r="F33" s="83"/>
      <c r="G33" s="55"/>
      <c r="H33" s="55"/>
      <c r="I33" s="55"/>
      <c r="J33" s="55"/>
      <c r="K33" s="55"/>
      <c r="L33" s="55"/>
      <c r="M33" s="55"/>
      <c r="N33" s="55"/>
      <c r="O33" s="55"/>
      <c r="P33" s="55"/>
      <c r="Q33" s="84"/>
      <c r="R33" s="84"/>
      <c r="S33" s="85"/>
      <c r="T33" s="85"/>
      <c r="U33" s="299"/>
      <c r="V33" s="303"/>
      <c r="W33" s="302"/>
      <c r="X33" s="86"/>
      <c r="Y33" s="27"/>
      <c r="Z33" s="27"/>
      <c r="AA33" s="27"/>
      <c r="AB33" s="27"/>
      <c r="AC33" s="27"/>
    </row>
    <row r="34" spans="1:29" ht="15.75" x14ac:dyDescent="0.25">
      <c r="A34" s="75" t="s">
        <v>43</v>
      </c>
      <c r="B34" s="42"/>
      <c r="C34" s="59"/>
      <c r="D34" s="59" t="s">
        <v>42</v>
      </c>
      <c r="E34" s="59"/>
      <c r="F34" s="20">
        <f>SUM(F35:F36)</f>
        <v>16.3</v>
      </c>
      <c r="G34" s="337">
        <f>SUM(G35:G36)</f>
        <v>4.04</v>
      </c>
      <c r="H34" s="8">
        <v>0.25</v>
      </c>
      <c r="I34" s="8">
        <f>H34</f>
        <v>0.25</v>
      </c>
      <c r="J34" s="2">
        <f>G34+(I34)</f>
        <v>4.29</v>
      </c>
      <c r="K34" s="2"/>
      <c r="L34" s="2"/>
      <c r="M34" s="1">
        <v>8.85</v>
      </c>
      <c r="N34" s="2"/>
      <c r="O34" s="3"/>
      <c r="P34" s="1"/>
      <c r="Q34" s="24"/>
      <c r="R34" s="24"/>
      <c r="S34" s="367"/>
      <c r="T34" s="368"/>
      <c r="U34" s="367"/>
      <c r="V34" s="401"/>
      <c r="W34" s="401"/>
      <c r="X34" s="367"/>
      <c r="Y34" s="27"/>
      <c r="Z34" s="27"/>
      <c r="AA34" s="27"/>
      <c r="AB34" s="27"/>
      <c r="AC34" s="27"/>
    </row>
    <row r="35" spans="1:29" x14ac:dyDescent="0.25">
      <c r="A35" s="80" t="s">
        <v>17</v>
      </c>
      <c r="B35" s="32"/>
      <c r="C35" s="32"/>
      <c r="D35" s="32"/>
      <c r="E35" s="32"/>
      <c r="F35" s="21">
        <v>6.3</v>
      </c>
      <c r="G35" s="18">
        <v>0</v>
      </c>
      <c r="H35" s="8"/>
      <c r="I35" s="8"/>
      <c r="J35" s="60"/>
      <c r="K35" s="60"/>
      <c r="L35" s="60"/>
      <c r="M35" s="1"/>
      <c r="N35" s="2">
        <f>J34</f>
        <v>4.29</v>
      </c>
      <c r="O35" s="3">
        <f>N35/F35*100</f>
        <v>68.095238095238102</v>
      </c>
      <c r="P35" s="74">
        <f>IF(G34&gt;F35*1.05,0,(F35*1.05)-G34)</f>
        <v>2.5750000000000002</v>
      </c>
      <c r="Q35" s="74">
        <f>IF(N35&gt;(F35*1.05),0,(F35*1.05)-N35)</f>
        <v>2.3250000000000002</v>
      </c>
      <c r="R35" s="74">
        <f>IF(N35&gt;(F35*1.05),0,(F35*1.05)-N35)</f>
        <v>2.3250000000000002</v>
      </c>
      <c r="S35" s="368"/>
      <c r="T35" s="331"/>
      <c r="U35" s="331"/>
      <c r="V35" s="380"/>
      <c r="W35" s="380"/>
      <c r="X35" s="331"/>
      <c r="Y35" s="27"/>
      <c r="Z35" s="27"/>
      <c r="AA35" s="27"/>
      <c r="AB35" s="27"/>
      <c r="AC35" s="27"/>
    </row>
    <row r="36" spans="1:29" x14ac:dyDescent="0.25">
      <c r="A36" s="80" t="s">
        <v>18</v>
      </c>
      <c r="B36" s="32"/>
      <c r="C36" s="32"/>
      <c r="D36" s="32"/>
      <c r="E36" s="32"/>
      <c r="F36" s="21">
        <v>10</v>
      </c>
      <c r="G36" s="18">
        <v>4.04</v>
      </c>
      <c r="H36" s="8"/>
      <c r="I36" s="8"/>
      <c r="J36" s="2"/>
      <c r="K36" s="2"/>
      <c r="L36" s="2"/>
      <c r="M36" s="338" t="s">
        <v>19</v>
      </c>
      <c r="N36" s="2"/>
      <c r="O36" s="3"/>
      <c r="P36" s="5"/>
      <c r="Q36" s="5"/>
      <c r="R36" s="5"/>
      <c r="S36" s="342"/>
      <c r="T36" s="379"/>
      <c r="U36" s="342"/>
      <c r="V36" s="343"/>
      <c r="W36" s="343"/>
      <c r="X36" s="342"/>
      <c r="Y36" s="27"/>
      <c r="Z36" s="27"/>
      <c r="AA36" s="27"/>
      <c r="AB36" s="27"/>
      <c r="AC36" s="27"/>
    </row>
    <row r="37" spans="1:29" x14ac:dyDescent="0.25">
      <c r="A37" s="54"/>
      <c r="B37" s="83"/>
      <c r="C37" s="83"/>
      <c r="D37" s="83"/>
      <c r="E37" s="83"/>
      <c r="F37" s="83"/>
      <c r="G37" s="55"/>
      <c r="H37" s="55"/>
      <c r="I37" s="55"/>
      <c r="J37" s="55"/>
      <c r="K37" s="55"/>
      <c r="L37" s="55"/>
      <c r="M37" s="55"/>
      <c r="N37" s="55"/>
      <c r="O37" s="55"/>
      <c r="P37" s="55"/>
      <c r="Q37" s="84"/>
      <c r="R37" s="84"/>
      <c r="S37" s="85"/>
      <c r="T37" s="85"/>
      <c r="U37" s="299"/>
      <c r="V37" s="303"/>
      <c r="W37" s="302"/>
      <c r="X37" s="86"/>
      <c r="Y37" s="27"/>
      <c r="Z37" s="27"/>
      <c r="AA37" s="27"/>
      <c r="AB37" s="27"/>
      <c r="AC37" s="27"/>
    </row>
    <row r="38" spans="1:29" s="331" customFormat="1" ht="15.75" outlineLevel="1" x14ac:dyDescent="0.25">
      <c r="A38" s="344"/>
      <c r="B38" s="334"/>
      <c r="C38" s="335"/>
      <c r="D38" s="335"/>
      <c r="E38" s="335"/>
      <c r="F38" s="336"/>
      <c r="G38" s="337"/>
      <c r="H38" s="332"/>
      <c r="I38" s="332"/>
      <c r="J38" s="338"/>
      <c r="K38" s="338"/>
      <c r="L38" s="338"/>
      <c r="M38" s="339"/>
      <c r="N38" s="338"/>
      <c r="O38" s="340"/>
      <c r="P38" s="339"/>
      <c r="Q38" s="341"/>
      <c r="R38" s="341"/>
      <c r="S38" s="568"/>
      <c r="T38" s="594"/>
      <c r="U38" s="568"/>
      <c r="V38" s="579"/>
      <c r="W38" s="579"/>
      <c r="X38" s="568"/>
      <c r="Y38" s="330"/>
      <c r="Z38" s="330"/>
      <c r="AA38" s="330"/>
      <c r="AB38" s="330"/>
      <c r="AC38" s="330"/>
    </row>
    <row r="39" spans="1:29" s="331" customFormat="1" ht="14.25" customHeight="1" outlineLevel="1" x14ac:dyDescent="0.25">
      <c r="A39" s="344"/>
      <c r="B39" s="335"/>
      <c r="C39" s="335"/>
      <c r="D39" s="335"/>
      <c r="E39" s="335"/>
      <c r="F39" s="345"/>
      <c r="G39" s="346"/>
      <c r="H39" s="332"/>
      <c r="I39" s="332"/>
      <c r="J39" s="338"/>
      <c r="K39" s="338"/>
      <c r="L39" s="338"/>
      <c r="M39" s="339"/>
      <c r="N39" s="338"/>
      <c r="O39" s="340"/>
      <c r="P39" s="74"/>
      <c r="Q39" s="74"/>
      <c r="R39" s="74"/>
      <c r="S39" s="569"/>
      <c r="T39" s="594"/>
      <c r="U39" s="569"/>
      <c r="V39" s="580"/>
      <c r="W39" s="580"/>
      <c r="X39" s="569"/>
      <c r="Y39" s="330"/>
      <c r="Z39" s="330"/>
      <c r="AA39" s="330"/>
      <c r="AB39" s="330"/>
      <c r="AC39" s="330"/>
    </row>
    <row r="40" spans="1:29" s="331" customFormat="1" outlineLevel="1" x14ac:dyDescent="0.25">
      <c r="A40" s="344"/>
      <c r="B40" s="347"/>
      <c r="C40" s="347"/>
      <c r="D40" s="347"/>
      <c r="E40" s="347"/>
      <c r="F40" s="348"/>
      <c r="G40" s="346"/>
      <c r="H40" s="332"/>
      <c r="I40" s="332"/>
      <c r="J40" s="338"/>
      <c r="K40" s="338"/>
      <c r="L40" s="338"/>
      <c r="M40" s="338"/>
      <c r="N40" s="338"/>
      <c r="O40" s="340"/>
      <c r="P40" s="349"/>
      <c r="Q40" s="350"/>
      <c r="R40" s="350"/>
      <c r="S40" s="570"/>
      <c r="T40" s="594"/>
      <c r="U40" s="570"/>
      <c r="V40" s="581"/>
      <c r="W40" s="581"/>
      <c r="X40" s="570"/>
      <c r="Y40" s="330"/>
      <c r="Z40" s="330"/>
      <c r="AA40" s="330"/>
      <c r="AB40" s="330"/>
      <c r="AC40" s="330"/>
    </row>
    <row r="41" spans="1:29" s="331" customFormat="1" outlineLevel="1" x14ac:dyDescent="0.25">
      <c r="A41" s="617"/>
      <c r="B41" s="617"/>
      <c r="C41" s="617"/>
      <c r="D41" s="617"/>
      <c r="E41" s="617"/>
      <c r="F41" s="617"/>
      <c r="G41" s="617"/>
      <c r="H41" s="617"/>
      <c r="I41" s="617"/>
      <c r="J41" s="617"/>
      <c r="K41" s="617"/>
      <c r="L41" s="617"/>
      <c r="M41" s="617"/>
      <c r="N41" s="617"/>
      <c r="O41" s="617"/>
      <c r="P41" s="617"/>
      <c r="Q41" s="617"/>
      <c r="R41" s="618"/>
      <c r="S41" s="368"/>
      <c r="V41" s="380"/>
      <c r="W41" s="380"/>
    </row>
    <row r="42" spans="1:29" s="331" customFormat="1" ht="15.75" x14ac:dyDescent="0.25">
      <c r="A42" s="333"/>
      <c r="B42" s="334"/>
      <c r="C42" s="335"/>
      <c r="D42" s="335"/>
      <c r="E42" s="335"/>
      <c r="F42" s="336"/>
      <c r="G42" s="337"/>
      <c r="H42" s="332"/>
      <c r="I42" s="332"/>
      <c r="J42" s="338"/>
      <c r="K42" s="338"/>
      <c r="L42" s="338"/>
      <c r="M42" s="339"/>
      <c r="N42" s="338"/>
      <c r="O42" s="340"/>
      <c r="P42" s="339"/>
      <c r="Q42" s="341"/>
      <c r="R42" s="341"/>
      <c r="S42" s="568"/>
      <c r="T42" s="594"/>
      <c r="U42" s="568"/>
      <c r="V42" s="579"/>
      <c r="W42" s="579"/>
      <c r="X42" s="568"/>
      <c r="Y42" s="330"/>
      <c r="Z42" s="330"/>
      <c r="AA42" s="330"/>
      <c r="AB42" s="330"/>
      <c r="AC42" s="330"/>
    </row>
    <row r="43" spans="1:29" s="331" customFormat="1" x14ac:dyDescent="0.25">
      <c r="A43" s="344"/>
      <c r="B43" s="335"/>
      <c r="C43" s="335"/>
      <c r="D43" s="335"/>
      <c r="E43" s="335"/>
      <c r="F43" s="345"/>
      <c r="G43" s="346"/>
      <c r="H43" s="332"/>
      <c r="I43" s="332"/>
      <c r="J43" s="338"/>
      <c r="K43" s="338"/>
      <c r="L43" s="338"/>
      <c r="M43" s="339"/>
      <c r="N43" s="338"/>
      <c r="O43" s="340"/>
      <c r="P43" s="74"/>
      <c r="Q43" s="74"/>
      <c r="R43" s="74"/>
      <c r="S43" s="569"/>
      <c r="T43" s="594"/>
      <c r="U43" s="569"/>
      <c r="V43" s="580"/>
      <c r="W43" s="580"/>
      <c r="X43" s="569"/>
      <c r="Y43" s="330"/>
      <c r="Z43" s="330"/>
      <c r="AA43" s="330"/>
      <c r="AB43" s="330"/>
      <c r="AC43" s="330"/>
    </row>
    <row r="44" spans="1:29" s="331" customFormat="1" x14ac:dyDescent="0.25">
      <c r="A44" s="344"/>
      <c r="B44" s="347"/>
      <c r="C44" s="347"/>
      <c r="D44" s="347"/>
      <c r="E44" s="347"/>
      <c r="F44" s="348"/>
      <c r="G44" s="346"/>
      <c r="H44" s="332"/>
      <c r="I44" s="332"/>
      <c r="J44" s="338"/>
      <c r="K44" s="338"/>
      <c r="L44" s="338"/>
      <c r="M44" s="338"/>
      <c r="N44" s="338"/>
      <c r="O44" s="340"/>
      <c r="P44" s="349"/>
      <c r="Q44" s="350"/>
      <c r="R44" s="350"/>
      <c r="S44" s="570"/>
      <c r="T44" s="594"/>
      <c r="U44" s="570"/>
      <c r="V44" s="581"/>
      <c r="W44" s="581"/>
      <c r="X44" s="570"/>
      <c r="Y44" s="330"/>
      <c r="Z44" s="330"/>
      <c r="AA44" s="330"/>
      <c r="AB44" s="330"/>
      <c r="AC44" s="330"/>
    </row>
    <row r="45" spans="1:29" s="331" customFormat="1" ht="15" x14ac:dyDescent="0.25">
      <c r="A45" s="573"/>
      <c r="B45" s="574"/>
      <c r="C45" s="574"/>
      <c r="D45" s="574"/>
      <c r="E45" s="574"/>
      <c r="F45" s="574"/>
      <c r="G45" s="574"/>
      <c r="H45" s="574"/>
      <c r="I45" s="574"/>
      <c r="J45" s="574"/>
      <c r="K45" s="574"/>
      <c r="L45" s="574"/>
      <c r="M45" s="574"/>
      <c r="N45" s="574"/>
      <c r="O45" s="574"/>
      <c r="P45" s="574"/>
      <c r="Q45" s="574"/>
      <c r="R45" s="574"/>
      <c r="S45" s="574"/>
      <c r="T45" s="574"/>
      <c r="U45" s="574"/>
      <c r="V45" s="574"/>
      <c r="W45" s="574"/>
      <c r="X45" s="575"/>
      <c r="Y45" s="330"/>
      <c r="Z45" s="330"/>
      <c r="AA45" s="330"/>
      <c r="AB45" s="330"/>
      <c r="AC45" s="330"/>
    </row>
    <row r="46" spans="1:29" s="331" customFormat="1" ht="15.75" customHeight="1" x14ac:dyDescent="0.25">
      <c r="A46" s="360"/>
      <c r="B46" s="334"/>
      <c r="C46" s="335"/>
      <c r="D46" s="335"/>
      <c r="E46" s="335"/>
      <c r="F46" s="336"/>
      <c r="G46" s="336"/>
      <c r="H46" s="332"/>
      <c r="I46" s="332"/>
      <c r="J46" s="338"/>
      <c r="K46" s="338"/>
      <c r="L46" s="338"/>
      <c r="M46" s="339"/>
      <c r="N46" s="338"/>
      <c r="O46" s="340"/>
      <c r="P46" s="339"/>
      <c r="Q46" s="341"/>
      <c r="R46" s="341"/>
      <c r="S46" s="568"/>
      <c r="T46" s="568"/>
      <c r="U46" s="568"/>
      <c r="V46" s="579"/>
      <c r="W46" s="579"/>
      <c r="X46" s="568"/>
      <c r="Y46" s="330"/>
      <c r="Z46" s="330"/>
      <c r="AA46" s="330"/>
      <c r="AB46" s="330"/>
      <c r="AC46" s="330"/>
    </row>
    <row r="47" spans="1:29" s="331" customFormat="1" x14ac:dyDescent="0.25">
      <c r="A47" s="360"/>
      <c r="B47" s="335"/>
      <c r="C47" s="335"/>
      <c r="D47" s="335"/>
      <c r="E47" s="335"/>
      <c r="F47" s="345"/>
      <c r="G47" s="346"/>
      <c r="H47" s="332"/>
      <c r="I47" s="332"/>
      <c r="J47" s="338"/>
      <c r="K47" s="338"/>
      <c r="L47" s="338"/>
      <c r="M47" s="339"/>
      <c r="N47" s="338"/>
      <c r="O47" s="340"/>
      <c r="P47" s="74"/>
      <c r="Q47" s="74"/>
      <c r="R47" s="74"/>
      <c r="S47" s="569"/>
      <c r="T47" s="569"/>
      <c r="U47" s="569"/>
      <c r="V47" s="580"/>
      <c r="W47" s="580"/>
      <c r="X47" s="569"/>
      <c r="Y47" s="330"/>
      <c r="Z47" s="330"/>
      <c r="AA47" s="330"/>
      <c r="AB47" s="330"/>
      <c r="AC47" s="330"/>
    </row>
    <row r="48" spans="1:29" s="331" customFormat="1" x14ac:dyDescent="0.25">
      <c r="A48" s="360"/>
      <c r="B48" s="335"/>
      <c r="C48" s="335"/>
      <c r="D48" s="335"/>
      <c r="E48" s="335"/>
      <c r="F48" s="345"/>
      <c r="G48" s="346"/>
      <c r="H48" s="332"/>
      <c r="I48" s="332"/>
      <c r="J48" s="338"/>
      <c r="K48" s="338"/>
      <c r="L48" s="338"/>
      <c r="M48" s="339"/>
      <c r="N48" s="338"/>
      <c r="O48" s="340"/>
      <c r="P48" s="74"/>
      <c r="Q48" s="81"/>
      <c r="R48" s="81"/>
      <c r="S48" s="569"/>
      <c r="T48" s="569"/>
      <c r="U48" s="569"/>
      <c r="V48" s="580"/>
      <c r="W48" s="580"/>
      <c r="X48" s="569"/>
      <c r="Y48" s="330"/>
      <c r="Z48" s="330"/>
      <c r="AA48" s="330"/>
      <c r="AB48" s="330"/>
      <c r="AC48" s="330"/>
    </row>
    <row r="49" spans="1:29" s="331" customFormat="1" x14ac:dyDescent="0.25">
      <c r="A49" s="360"/>
      <c r="B49" s="335"/>
      <c r="C49" s="335"/>
      <c r="D49" s="335"/>
      <c r="E49" s="335"/>
      <c r="F49" s="345"/>
      <c r="G49" s="346"/>
      <c r="H49" s="332"/>
      <c r="I49" s="332"/>
      <c r="J49" s="338"/>
      <c r="K49" s="338"/>
      <c r="L49" s="338"/>
      <c r="M49" s="338"/>
      <c r="N49" s="338"/>
      <c r="O49" s="340"/>
      <c r="P49" s="349"/>
      <c r="Q49" s="350"/>
      <c r="R49" s="350"/>
      <c r="S49" s="570"/>
      <c r="T49" s="570"/>
      <c r="U49" s="570"/>
      <c r="V49" s="581"/>
      <c r="W49" s="581"/>
      <c r="X49" s="570"/>
      <c r="Y49" s="330"/>
      <c r="Z49" s="330"/>
      <c r="AA49" s="330"/>
      <c r="AB49" s="330"/>
      <c r="AC49" s="330"/>
    </row>
    <row r="50" spans="1:29" s="331" customFormat="1" x14ac:dyDescent="0.25">
      <c r="A50" s="617"/>
      <c r="B50" s="617"/>
      <c r="C50" s="617"/>
      <c r="D50" s="617"/>
      <c r="E50" s="617"/>
      <c r="F50" s="617"/>
      <c r="G50" s="617"/>
      <c r="H50" s="617"/>
      <c r="I50" s="617"/>
      <c r="J50" s="617"/>
      <c r="K50" s="617"/>
      <c r="L50" s="617"/>
      <c r="M50" s="617"/>
      <c r="N50" s="617"/>
      <c r="O50" s="617"/>
      <c r="P50" s="617"/>
      <c r="Q50" s="617"/>
      <c r="R50" s="618"/>
      <c r="S50" s="368"/>
      <c r="V50" s="380"/>
      <c r="W50" s="380"/>
    </row>
    <row r="51" spans="1:29" s="331" customFormat="1" ht="15.75" x14ac:dyDescent="0.25">
      <c r="A51" s="360"/>
      <c r="B51" s="334"/>
      <c r="C51" s="335"/>
      <c r="D51" s="335"/>
      <c r="E51" s="335"/>
      <c r="F51" s="336"/>
      <c r="G51" s="337"/>
      <c r="H51" s="332"/>
      <c r="I51" s="332"/>
      <c r="J51" s="338"/>
      <c r="K51" s="338"/>
      <c r="L51" s="338"/>
      <c r="M51" s="339"/>
      <c r="N51" s="338"/>
      <c r="O51" s="340"/>
      <c r="P51" s="339"/>
      <c r="Q51" s="341"/>
      <c r="R51" s="341"/>
      <c r="S51" s="568"/>
      <c r="T51" s="594"/>
      <c r="U51" s="568"/>
      <c r="V51" s="579"/>
      <c r="W51" s="579"/>
      <c r="X51" s="568"/>
      <c r="Y51" s="330"/>
      <c r="Z51" s="330"/>
      <c r="AA51" s="330"/>
      <c r="AB51" s="330"/>
      <c r="AC51" s="330"/>
    </row>
    <row r="52" spans="1:29" s="331" customFormat="1" x14ac:dyDescent="0.25">
      <c r="A52" s="360"/>
      <c r="B52" s="335"/>
      <c r="C52" s="335"/>
      <c r="D52" s="335"/>
      <c r="E52" s="335"/>
      <c r="F52" s="345"/>
      <c r="G52" s="346"/>
      <c r="H52" s="332"/>
      <c r="I52" s="332"/>
      <c r="J52" s="338"/>
      <c r="K52" s="338"/>
      <c r="L52" s="338"/>
      <c r="M52" s="339"/>
      <c r="N52" s="338"/>
      <c r="O52" s="340"/>
      <c r="P52" s="74"/>
      <c r="Q52" s="74"/>
      <c r="R52" s="74"/>
      <c r="S52" s="569"/>
      <c r="T52" s="594"/>
      <c r="U52" s="569"/>
      <c r="V52" s="580"/>
      <c r="W52" s="580"/>
      <c r="X52" s="569"/>
      <c r="Y52" s="330"/>
      <c r="Z52" s="330"/>
      <c r="AA52" s="330"/>
      <c r="AB52" s="330"/>
      <c r="AC52" s="330"/>
    </row>
    <row r="53" spans="1:29" s="331" customFormat="1" x14ac:dyDescent="0.25">
      <c r="A53" s="360"/>
      <c r="B53" s="335"/>
      <c r="C53" s="335"/>
      <c r="D53" s="335"/>
      <c r="E53" s="335"/>
      <c r="F53" s="345"/>
      <c r="G53" s="346"/>
      <c r="H53" s="332"/>
      <c r="I53" s="332"/>
      <c r="J53" s="338"/>
      <c r="K53" s="338"/>
      <c r="L53" s="338"/>
      <c r="M53" s="338"/>
      <c r="N53" s="338"/>
      <c r="O53" s="340"/>
      <c r="P53" s="349"/>
      <c r="Q53" s="350"/>
      <c r="R53" s="350"/>
      <c r="S53" s="570"/>
      <c r="T53" s="594"/>
      <c r="U53" s="570"/>
      <c r="V53" s="581"/>
      <c r="W53" s="581"/>
      <c r="X53" s="570"/>
      <c r="Y53" s="330"/>
      <c r="Z53" s="330"/>
      <c r="AA53" s="330"/>
      <c r="AB53" s="330"/>
      <c r="AC53" s="330"/>
    </row>
    <row r="54" spans="1:29" s="331" customFormat="1" x14ac:dyDescent="0.25">
      <c r="A54" s="617"/>
      <c r="B54" s="617"/>
      <c r="C54" s="617"/>
      <c r="D54" s="617"/>
      <c r="E54" s="617"/>
      <c r="F54" s="617"/>
      <c r="G54" s="617"/>
      <c r="H54" s="617"/>
      <c r="I54" s="617"/>
      <c r="J54" s="617"/>
      <c r="K54" s="617"/>
      <c r="L54" s="617"/>
      <c r="M54" s="617"/>
      <c r="N54" s="617"/>
      <c r="O54" s="617"/>
      <c r="P54" s="617"/>
      <c r="Q54" s="617"/>
      <c r="R54" s="618"/>
      <c r="S54" s="368"/>
      <c r="V54" s="380"/>
      <c r="W54" s="380"/>
    </row>
    <row r="55" spans="1:29" s="331" customFormat="1" ht="15.75" customHeight="1" x14ac:dyDescent="0.25">
      <c r="A55" s="333"/>
      <c r="B55" s="334"/>
      <c r="C55" s="335"/>
      <c r="D55" s="335"/>
      <c r="E55" s="335"/>
      <c r="F55" s="336"/>
      <c r="G55" s="337"/>
      <c r="H55" s="332"/>
      <c r="I55" s="332"/>
      <c r="J55" s="338"/>
      <c r="K55" s="338"/>
      <c r="L55" s="338"/>
      <c r="M55" s="339"/>
      <c r="N55" s="338"/>
      <c r="O55" s="340"/>
      <c r="P55" s="339"/>
      <c r="Q55" s="341"/>
      <c r="R55" s="341"/>
      <c r="S55" s="568"/>
      <c r="T55" s="594"/>
      <c r="U55" s="568"/>
      <c r="V55" s="579"/>
      <c r="W55" s="579"/>
      <c r="X55" s="568"/>
      <c r="Y55" s="330"/>
      <c r="Z55" s="330"/>
      <c r="AA55" s="330"/>
      <c r="AB55" s="330"/>
      <c r="AC55" s="330"/>
    </row>
    <row r="56" spans="1:29" s="331" customFormat="1" x14ac:dyDescent="0.25">
      <c r="A56" s="344"/>
      <c r="B56" s="335"/>
      <c r="C56" s="335"/>
      <c r="D56" s="335"/>
      <c r="E56" s="335"/>
      <c r="F56" s="345"/>
      <c r="G56" s="346"/>
      <c r="H56" s="332"/>
      <c r="I56" s="332"/>
      <c r="J56" s="338"/>
      <c r="K56" s="338"/>
      <c r="L56" s="338"/>
      <c r="M56" s="339"/>
      <c r="N56" s="338"/>
      <c r="O56" s="340"/>
      <c r="P56" s="74"/>
      <c r="Q56" s="74"/>
      <c r="R56" s="74"/>
      <c r="S56" s="569"/>
      <c r="T56" s="594"/>
      <c r="U56" s="569"/>
      <c r="V56" s="580"/>
      <c r="W56" s="580"/>
      <c r="X56" s="569"/>
      <c r="Y56" s="330"/>
      <c r="Z56" s="330"/>
      <c r="AA56" s="330"/>
      <c r="AB56" s="330"/>
      <c r="AC56" s="330"/>
    </row>
    <row r="57" spans="1:29" s="331" customFormat="1" x14ac:dyDescent="0.25">
      <c r="A57" s="344"/>
      <c r="B57" s="347"/>
      <c r="C57" s="347"/>
      <c r="D57" s="347"/>
      <c r="E57" s="347"/>
      <c r="F57" s="348"/>
      <c r="G57" s="346"/>
      <c r="H57" s="332"/>
      <c r="I57" s="332"/>
      <c r="J57" s="338"/>
      <c r="K57" s="338"/>
      <c r="L57" s="338"/>
      <c r="M57" s="338"/>
      <c r="N57" s="338"/>
      <c r="O57" s="340"/>
      <c r="P57" s="349"/>
      <c r="Q57" s="350"/>
      <c r="R57" s="350"/>
      <c r="S57" s="570"/>
      <c r="T57" s="594"/>
      <c r="U57" s="570"/>
      <c r="V57" s="581"/>
      <c r="W57" s="581"/>
      <c r="X57" s="570"/>
      <c r="Y57" s="330"/>
      <c r="Z57" s="330"/>
      <c r="AA57" s="330"/>
      <c r="AB57" s="330"/>
      <c r="AC57" s="330"/>
    </row>
    <row r="58" spans="1:29" s="331" customFormat="1" ht="15" x14ac:dyDescent="0.25">
      <c r="A58" s="573"/>
      <c r="B58" s="574"/>
      <c r="C58" s="574"/>
      <c r="D58" s="574"/>
      <c r="E58" s="574"/>
      <c r="F58" s="574"/>
      <c r="G58" s="574"/>
      <c r="H58" s="574"/>
      <c r="I58" s="574"/>
      <c r="J58" s="574"/>
      <c r="K58" s="574"/>
      <c r="L58" s="574"/>
      <c r="M58" s="574"/>
      <c r="N58" s="574"/>
      <c r="O58" s="574"/>
      <c r="P58" s="574"/>
      <c r="Q58" s="574"/>
      <c r="R58" s="574"/>
      <c r="S58" s="574"/>
      <c r="T58" s="574"/>
      <c r="U58" s="574"/>
      <c r="V58" s="574"/>
      <c r="W58" s="574"/>
      <c r="X58" s="575"/>
      <c r="Y58" s="330"/>
      <c r="Z58" s="330"/>
      <c r="AA58" s="330"/>
      <c r="AB58" s="330"/>
      <c r="AC58" s="330"/>
    </row>
    <row r="59" spans="1:29" s="331" customFormat="1" ht="15.75" x14ac:dyDescent="0.25">
      <c r="A59" s="360"/>
      <c r="B59" s="334"/>
      <c r="C59" s="335"/>
      <c r="D59" s="335"/>
      <c r="E59" s="335"/>
      <c r="F59" s="336"/>
      <c r="G59" s="337"/>
      <c r="H59" s="332"/>
      <c r="I59" s="332"/>
      <c r="J59" s="338"/>
      <c r="K59" s="338"/>
      <c r="L59" s="338"/>
      <c r="M59" s="339"/>
      <c r="N59" s="338"/>
      <c r="O59" s="340"/>
      <c r="P59" s="339"/>
      <c r="Q59" s="341"/>
      <c r="R59" s="341"/>
      <c r="S59" s="568"/>
      <c r="T59" s="594"/>
      <c r="U59" s="568"/>
      <c r="V59" s="579"/>
      <c r="W59" s="579"/>
      <c r="X59" s="568"/>
      <c r="Y59" s="330"/>
      <c r="Z59" s="330"/>
      <c r="AA59" s="330"/>
      <c r="AB59" s="330"/>
      <c r="AC59" s="330"/>
    </row>
    <row r="60" spans="1:29" s="331" customFormat="1" x14ac:dyDescent="0.25">
      <c r="A60" s="360"/>
      <c r="B60" s="335"/>
      <c r="C60" s="335"/>
      <c r="D60" s="335"/>
      <c r="E60" s="335"/>
      <c r="F60" s="345"/>
      <c r="G60" s="346"/>
      <c r="H60" s="332"/>
      <c r="I60" s="332"/>
      <c r="J60" s="338"/>
      <c r="K60" s="338"/>
      <c r="L60" s="338"/>
      <c r="M60" s="339"/>
      <c r="N60" s="338"/>
      <c r="O60" s="340"/>
      <c r="P60" s="74"/>
      <c r="Q60" s="74"/>
      <c r="R60" s="74"/>
      <c r="S60" s="569"/>
      <c r="T60" s="594"/>
      <c r="U60" s="569"/>
      <c r="V60" s="580"/>
      <c r="W60" s="580"/>
      <c r="X60" s="569"/>
      <c r="Y60" s="330"/>
      <c r="Z60" s="330"/>
      <c r="AA60" s="330"/>
      <c r="AB60" s="330"/>
      <c r="AC60" s="330"/>
    </row>
    <row r="61" spans="1:29" s="331" customFormat="1" x14ac:dyDescent="0.25">
      <c r="A61" s="360"/>
      <c r="B61" s="335"/>
      <c r="C61" s="335"/>
      <c r="D61" s="335"/>
      <c r="E61" s="335"/>
      <c r="F61" s="345"/>
      <c r="G61" s="346"/>
      <c r="H61" s="332"/>
      <c r="I61" s="332"/>
      <c r="J61" s="338"/>
      <c r="K61" s="338"/>
      <c r="L61" s="338"/>
      <c r="M61" s="338"/>
      <c r="N61" s="338"/>
      <c r="O61" s="340"/>
      <c r="P61" s="349"/>
      <c r="Q61" s="350"/>
      <c r="R61" s="350"/>
      <c r="S61" s="570"/>
      <c r="T61" s="594"/>
      <c r="U61" s="569"/>
      <c r="V61" s="580"/>
      <c r="W61" s="580"/>
      <c r="X61" s="569"/>
      <c r="Y61" s="330"/>
      <c r="Z61" s="330"/>
      <c r="AA61" s="330"/>
      <c r="AB61" s="330"/>
      <c r="AC61" s="330"/>
    </row>
    <row r="62" spans="1:29" s="331" customFormat="1" x14ac:dyDescent="0.25">
      <c r="A62" s="360"/>
      <c r="B62" s="361"/>
      <c r="C62" s="338"/>
      <c r="D62" s="361"/>
      <c r="E62" s="362"/>
      <c r="F62" s="362"/>
      <c r="G62" s="362"/>
      <c r="H62" s="338"/>
      <c r="I62" s="338"/>
      <c r="J62" s="338"/>
      <c r="K62" s="338"/>
      <c r="L62" s="338"/>
      <c r="M62" s="339"/>
      <c r="N62" s="362"/>
      <c r="O62" s="338"/>
      <c r="P62" s="340"/>
      <c r="Q62" s="339"/>
      <c r="R62" s="335"/>
      <c r="S62" s="363"/>
      <c r="T62" s="363"/>
      <c r="U62" s="363"/>
      <c r="V62" s="381"/>
      <c r="W62" s="381"/>
      <c r="X62" s="363"/>
    </row>
    <row r="63" spans="1:29" s="331" customFormat="1" ht="15.75" customHeight="1" x14ac:dyDescent="0.25">
      <c r="A63" s="360"/>
      <c r="B63" s="334"/>
      <c r="C63" s="335"/>
      <c r="D63" s="335"/>
      <c r="E63" s="335"/>
      <c r="F63" s="336"/>
      <c r="G63" s="337"/>
      <c r="H63" s="332"/>
      <c r="I63" s="332"/>
      <c r="J63" s="338"/>
      <c r="K63" s="338"/>
      <c r="L63" s="338"/>
      <c r="M63" s="339"/>
      <c r="N63" s="338"/>
      <c r="O63" s="340"/>
      <c r="P63" s="339"/>
      <c r="Q63" s="341"/>
      <c r="R63" s="341"/>
      <c r="S63" s="568"/>
      <c r="T63" s="595"/>
      <c r="U63" s="568"/>
      <c r="V63" s="579"/>
      <c r="W63" s="614"/>
      <c r="X63" s="594"/>
      <c r="Y63" s="330"/>
      <c r="Z63" s="330"/>
      <c r="AA63" s="330"/>
      <c r="AB63" s="330"/>
      <c r="AC63" s="330"/>
    </row>
    <row r="64" spans="1:29" s="331" customFormat="1" x14ac:dyDescent="0.25">
      <c r="A64" s="360"/>
      <c r="B64" s="335"/>
      <c r="C64" s="335"/>
      <c r="D64" s="335"/>
      <c r="E64" s="335"/>
      <c r="F64" s="345"/>
      <c r="G64" s="346"/>
      <c r="H64" s="332"/>
      <c r="I64" s="332"/>
      <c r="J64" s="338"/>
      <c r="K64" s="338"/>
      <c r="L64" s="338"/>
      <c r="M64" s="339"/>
      <c r="N64" s="338"/>
      <c r="O64" s="340"/>
      <c r="P64" s="74"/>
      <c r="Q64" s="74"/>
      <c r="R64" s="74"/>
      <c r="S64" s="569"/>
      <c r="T64" s="595"/>
      <c r="U64" s="569"/>
      <c r="V64" s="580"/>
      <c r="W64" s="615"/>
      <c r="X64" s="594"/>
      <c r="Y64" s="330"/>
      <c r="Z64" s="330"/>
      <c r="AA64" s="330"/>
      <c r="AB64" s="330"/>
      <c r="AC64" s="330"/>
    </row>
    <row r="65" spans="1:29" s="331" customFormat="1" x14ac:dyDescent="0.25">
      <c r="A65" s="360"/>
      <c r="B65" s="335"/>
      <c r="C65" s="335"/>
      <c r="D65" s="335"/>
      <c r="E65" s="335"/>
      <c r="F65" s="345"/>
      <c r="G65" s="346"/>
      <c r="H65" s="332"/>
      <c r="I65" s="332"/>
      <c r="J65" s="338"/>
      <c r="K65" s="338"/>
      <c r="L65" s="338"/>
      <c r="M65" s="338"/>
      <c r="N65" s="338"/>
      <c r="O65" s="340"/>
      <c r="P65" s="349"/>
      <c r="Q65" s="350"/>
      <c r="R65" s="350"/>
      <c r="S65" s="570"/>
      <c r="T65" s="595"/>
      <c r="U65" s="570"/>
      <c r="V65" s="581"/>
      <c r="W65" s="616"/>
      <c r="X65" s="594"/>
      <c r="Y65" s="330"/>
      <c r="Z65" s="330"/>
      <c r="AA65" s="330"/>
      <c r="AB65" s="330"/>
      <c r="AC65" s="330"/>
    </row>
    <row r="66" spans="1:29" s="331" customFormat="1" x14ac:dyDescent="0.25">
      <c r="A66" s="360"/>
      <c r="B66" s="361"/>
      <c r="C66" s="338"/>
      <c r="D66" s="361"/>
      <c r="E66" s="362"/>
      <c r="F66" s="362"/>
      <c r="G66" s="362"/>
      <c r="H66" s="338"/>
      <c r="I66" s="338"/>
      <c r="J66" s="338"/>
      <c r="K66" s="338"/>
      <c r="L66" s="338"/>
      <c r="M66" s="339"/>
      <c r="N66" s="362"/>
      <c r="O66" s="338"/>
      <c r="P66" s="340"/>
      <c r="Q66" s="339"/>
      <c r="R66" s="335"/>
      <c r="S66" s="368"/>
      <c r="T66" s="382"/>
      <c r="U66" s="382"/>
      <c r="V66" s="383"/>
      <c r="W66" s="383"/>
      <c r="X66" s="382"/>
    </row>
    <row r="67" spans="1:29" s="331" customFormat="1" ht="15.75" customHeight="1" x14ac:dyDescent="0.25">
      <c r="A67" s="360"/>
      <c r="B67" s="334"/>
      <c r="C67" s="335"/>
      <c r="D67" s="335"/>
      <c r="E67" s="335"/>
      <c r="F67" s="336"/>
      <c r="G67" s="337"/>
      <c r="H67" s="332"/>
      <c r="I67" s="332"/>
      <c r="J67" s="338"/>
      <c r="K67" s="338"/>
      <c r="L67" s="338"/>
      <c r="M67" s="339"/>
      <c r="N67" s="338"/>
      <c r="O67" s="340"/>
      <c r="P67" s="339"/>
      <c r="Q67" s="341"/>
      <c r="R67" s="341"/>
      <c r="S67" s="568"/>
      <c r="T67" s="595"/>
      <c r="U67" s="596"/>
      <c r="V67" s="579"/>
      <c r="W67" s="613"/>
      <c r="X67" s="591"/>
      <c r="Y67" s="330"/>
      <c r="Z67" s="330"/>
      <c r="AA67" s="330"/>
      <c r="AB67" s="330"/>
      <c r="AC67" s="330"/>
    </row>
    <row r="68" spans="1:29" s="331" customFormat="1" x14ac:dyDescent="0.25">
      <c r="A68" s="360"/>
      <c r="B68" s="335"/>
      <c r="C68" s="335"/>
      <c r="D68" s="335"/>
      <c r="E68" s="335"/>
      <c r="F68" s="345"/>
      <c r="G68" s="346"/>
      <c r="H68" s="332"/>
      <c r="I68" s="332"/>
      <c r="J68" s="338"/>
      <c r="K68" s="338"/>
      <c r="L68" s="338"/>
      <c r="M68" s="339"/>
      <c r="N68" s="338"/>
      <c r="O68" s="340"/>
      <c r="P68" s="74"/>
      <c r="Q68" s="74"/>
      <c r="R68" s="74"/>
      <c r="S68" s="569"/>
      <c r="T68" s="595"/>
      <c r="U68" s="598"/>
      <c r="V68" s="580"/>
      <c r="W68" s="613"/>
      <c r="X68" s="592"/>
      <c r="Y68" s="330"/>
      <c r="Z68" s="330"/>
      <c r="AA68" s="330"/>
      <c r="AB68" s="330"/>
      <c r="AC68" s="330"/>
    </row>
    <row r="69" spans="1:29" s="331" customFormat="1" x14ac:dyDescent="0.25">
      <c r="A69" s="360"/>
      <c r="B69" s="335"/>
      <c r="C69" s="335"/>
      <c r="D69" s="335"/>
      <c r="E69" s="335"/>
      <c r="F69" s="345"/>
      <c r="G69" s="346"/>
      <c r="H69" s="332"/>
      <c r="I69" s="332"/>
      <c r="J69" s="338"/>
      <c r="K69" s="338"/>
      <c r="L69" s="338"/>
      <c r="M69" s="338"/>
      <c r="N69" s="338"/>
      <c r="O69" s="340"/>
      <c r="P69" s="349"/>
      <c r="Q69" s="350"/>
      <c r="R69" s="350"/>
      <c r="S69" s="570"/>
      <c r="T69" s="595"/>
      <c r="U69" s="597"/>
      <c r="V69" s="581"/>
      <c r="W69" s="613"/>
      <c r="X69" s="593"/>
      <c r="Y69" s="330"/>
      <c r="Z69" s="330"/>
      <c r="AA69" s="330"/>
      <c r="AB69" s="330"/>
      <c r="AC69" s="330"/>
    </row>
    <row r="70" spans="1:29" s="331" customFormat="1" x14ac:dyDescent="0.25">
      <c r="A70" s="360"/>
      <c r="B70" s="361"/>
      <c r="C70" s="338"/>
      <c r="D70" s="361"/>
      <c r="E70" s="362"/>
      <c r="F70" s="362"/>
      <c r="G70" s="362"/>
      <c r="H70" s="338"/>
      <c r="I70" s="338"/>
      <c r="J70" s="338"/>
      <c r="K70" s="338"/>
      <c r="L70" s="338"/>
      <c r="M70" s="339"/>
      <c r="N70" s="362"/>
      <c r="O70" s="338"/>
      <c r="P70" s="340"/>
      <c r="Q70" s="339"/>
      <c r="R70" s="335"/>
      <c r="S70" s="368"/>
      <c r="V70" s="380"/>
      <c r="W70" s="380"/>
    </row>
    <row r="71" spans="1:29" s="331" customFormat="1" ht="15.75" customHeight="1" x14ac:dyDescent="0.25">
      <c r="A71" s="360"/>
      <c r="B71" s="334"/>
      <c r="C71" s="335"/>
      <c r="D71" s="335"/>
      <c r="E71" s="335"/>
      <c r="F71" s="336"/>
      <c r="G71" s="337"/>
      <c r="H71" s="332"/>
      <c r="I71" s="332"/>
      <c r="J71" s="338"/>
      <c r="K71" s="338"/>
      <c r="L71" s="338"/>
      <c r="M71" s="339"/>
      <c r="N71" s="338"/>
      <c r="O71" s="340"/>
      <c r="P71" s="339"/>
      <c r="Q71" s="341"/>
      <c r="R71" s="341"/>
      <c r="S71" s="568"/>
      <c r="T71" s="595"/>
      <c r="U71" s="596"/>
      <c r="V71" s="579"/>
      <c r="W71" s="613"/>
      <c r="X71" s="591"/>
      <c r="Y71" s="330"/>
      <c r="Z71" s="330"/>
      <c r="AA71" s="330"/>
      <c r="AB71" s="330"/>
      <c r="AC71" s="330"/>
    </row>
    <row r="72" spans="1:29" s="331" customFormat="1" x14ac:dyDescent="0.25">
      <c r="A72" s="360"/>
      <c r="B72" s="335"/>
      <c r="C72" s="335"/>
      <c r="D72" s="335"/>
      <c r="E72" s="335"/>
      <c r="F72" s="345"/>
      <c r="G72" s="346"/>
      <c r="H72" s="332"/>
      <c r="I72" s="332"/>
      <c r="J72" s="338"/>
      <c r="K72" s="338"/>
      <c r="L72" s="338"/>
      <c r="M72" s="339"/>
      <c r="N72" s="338"/>
      <c r="O72" s="340"/>
      <c r="P72" s="74"/>
      <c r="Q72" s="74"/>
      <c r="R72" s="74"/>
      <c r="S72" s="569"/>
      <c r="T72" s="595"/>
      <c r="U72" s="598"/>
      <c r="V72" s="580"/>
      <c r="W72" s="613"/>
      <c r="X72" s="592"/>
      <c r="Y72" s="330"/>
      <c r="Z72" s="330"/>
      <c r="AA72" s="330"/>
      <c r="AB72" s="330"/>
      <c r="AC72" s="330"/>
    </row>
    <row r="73" spans="1:29" s="331" customFormat="1" x14ac:dyDescent="0.25">
      <c r="A73" s="360"/>
      <c r="B73" s="335"/>
      <c r="C73" s="335"/>
      <c r="D73" s="335"/>
      <c r="E73" s="335"/>
      <c r="F73" s="345"/>
      <c r="G73" s="346"/>
      <c r="H73" s="332"/>
      <c r="I73" s="332"/>
      <c r="J73" s="338"/>
      <c r="K73" s="338"/>
      <c r="L73" s="338"/>
      <c r="M73" s="338"/>
      <c r="N73" s="338"/>
      <c r="O73" s="340"/>
      <c r="P73" s="349"/>
      <c r="Q73" s="350"/>
      <c r="R73" s="350"/>
      <c r="S73" s="570"/>
      <c r="T73" s="595"/>
      <c r="U73" s="597"/>
      <c r="V73" s="581"/>
      <c r="W73" s="613"/>
      <c r="X73" s="593"/>
      <c r="Y73" s="330"/>
      <c r="Z73" s="330"/>
      <c r="AA73" s="330"/>
      <c r="AB73" s="330"/>
      <c r="AC73" s="330"/>
    </row>
    <row r="74" spans="1:29" s="331" customFormat="1" x14ac:dyDescent="0.25">
      <c r="A74" s="360"/>
      <c r="B74" s="361"/>
      <c r="C74" s="338"/>
      <c r="D74" s="361"/>
      <c r="E74" s="362"/>
      <c r="F74" s="362"/>
      <c r="G74" s="362"/>
      <c r="H74" s="338"/>
      <c r="I74" s="338"/>
      <c r="J74" s="338"/>
      <c r="K74" s="338"/>
      <c r="L74" s="338"/>
      <c r="M74" s="339"/>
      <c r="N74" s="362"/>
      <c r="O74" s="338"/>
      <c r="P74" s="340"/>
      <c r="Q74" s="339"/>
      <c r="R74" s="335"/>
      <c r="S74" s="368"/>
      <c r="V74" s="380"/>
      <c r="W74" s="380"/>
    </row>
    <row r="75" spans="1:29" s="331" customFormat="1" ht="15.75" customHeight="1" x14ac:dyDescent="0.25">
      <c r="A75" s="384"/>
      <c r="B75" s="334"/>
      <c r="C75" s="335"/>
      <c r="D75" s="335"/>
      <c r="E75" s="335"/>
      <c r="F75" s="336"/>
      <c r="G75" s="337"/>
      <c r="H75" s="377"/>
      <c r="I75" s="332"/>
      <c r="J75" s="338"/>
      <c r="K75" s="338"/>
      <c r="L75" s="338"/>
      <c r="M75" s="339"/>
      <c r="N75" s="338"/>
      <c r="O75" s="340"/>
      <c r="P75" s="339"/>
      <c r="Q75" s="341"/>
      <c r="R75" s="341"/>
      <c r="S75" s="568"/>
      <c r="T75" s="568"/>
      <c r="U75" s="568"/>
      <c r="V75" s="579"/>
      <c r="W75" s="579"/>
      <c r="X75" s="568"/>
      <c r="Y75" s="330"/>
      <c r="Z75" s="330"/>
      <c r="AA75" s="330"/>
      <c r="AB75" s="330"/>
      <c r="AC75" s="330"/>
    </row>
    <row r="76" spans="1:29" s="331" customFormat="1" x14ac:dyDescent="0.25">
      <c r="A76" s="385"/>
      <c r="B76" s="335"/>
      <c r="C76" s="335"/>
      <c r="D76" s="335"/>
      <c r="E76" s="335"/>
      <c r="F76" s="345"/>
      <c r="G76" s="346"/>
      <c r="H76" s="332"/>
      <c r="I76" s="332"/>
      <c r="J76" s="338"/>
      <c r="K76" s="338"/>
      <c r="L76" s="338"/>
      <c r="M76" s="339"/>
      <c r="N76" s="338"/>
      <c r="O76" s="340"/>
      <c r="P76" s="74"/>
      <c r="Q76" s="74"/>
      <c r="R76" s="74"/>
      <c r="S76" s="569"/>
      <c r="T76" s="569"/>
      <c r="U76" s="569"/>
      <c r="V76" s="580"/>
      <c r="W76" s="580"/>
      <c r="X76" s="569"/>
      <c r="Y76" s="330"/>
      <c r="Z76" s="330"/>
      <c r="AA76" s="330"/>
      <c r="AB76" s="330"/>
      <c r="AC76" s="330"/>
    </row>
    <row r="77" spans="1:29" s="331" customFormat="1" x14ac:dyDescent="0.25">
      <c r="A77" s="385"/>
      <c r="B77" s="347"/>
      <c r="C77" s="347"/>
      <c r="D77" s="347"/>
      <c r="E77" s="347"/>
      <c r="F77" s="348"/>
      <c r="G77" s="346"/>
      <c r="H77" s="332"/>
      <c r="I77" s="332"/>
      <c r="J77" s="338"/>
      <c r="K77" s="338"/>
      <c r="L77" s="338"/>
      <c r="M77" s="338"/>
      <c r="N77" s="338"/>
      <c r="O77" s="340"/>
      <c r="P77" s="349"/>
      <c r="Q77" s="350"/>
      <c r="R77" s="350"/>
      <c r="S77" s="570"/>
      <c r="T77" s="570"/>
      <c r="U77" s="570"/>
      <c r="V77" s="581"/>
      <c r="W77" s="581"/>
      <c r="X77" s="570"/>
      <c r="Y77" s="330"/>
      <c r="Z77" s="330"/>
      <c r="AA77" s="330"/>
      <c r="AB77" s="330"/>
      <c r="AC77" s="330"/>
    </row>
    <row r="78" spans="1:29" s="331" customFormat="1" x14ac:dyDescent="0.25">
      <c r="A78" s="351"/>
      <c r="B78" s="353"/>
      <c r="C78" s="353"/>
      <c r="D78" s="353"/>
      <c r="E78" s="353"/>
      <c r="F78" s="353"/>
      <c r="G78" s="353"/>
      <c r="H78" s="353"/>
      <c r="I78" s="353"/>
      <c r="J78" s="353"/>
      <c r="K78" s="353"/>
      <c r="L78" s="353"/>
      <c r="M78" s="353"/>
      <c r="N78" s="353"/>
      <c r="O78" s="353"/>
      <c r="P78" s="353"/>
      <c r="Q78" s="353"/>
      <c r="R78" s="353"/>
      <c r="S78" s="386"/>
      <c r="T78" s="386"/>
      <c r="U78" s="386"/>
      <c r="V78" s="387"/>
      <c r="W78" s="387"/>
      <c r="X78" s="388"/>
      <c r="Y78" s="330"/>
      <c r="Z78" s="330"/>
      <c r="AA78" s="330"/>
      <c r="AB78" s="330"/>
      <c r="AC78" s="330"/>
    </row>
    <row r="79" spans="1:29" s="331" customFormat="1" ht="15.75" customHeight="1" x14ac:dyDescent="0.25">
      <c r="A79" s="384"/>
      <c r="B79" s="334"/>
      <c r="C79" s="335"/>
      <c r="D79" s="335"/>
      <c r="E79" s="335"/>
      <c r="F79" s="336"/>
      <c r="G79" s="337"/>
      <c r="H79" s="332"/>
      <c r="I79" s="332"/>
      <c r="J79" s="338"/>
      <c r="K79" s="338"/>
      <c r="L79" s="338"/>
      <c r="M79" s="339"/>
      <c r="N79" s="338"/>
      <c r="O79" s="340"/>
      <c r="P79" s="339"/>
      <c r="Q79" s="341"/>
      <c r="R79" s="341"/>
      <c r="S79" s="568"/>
      <c r="T79" s="568"/>
      <c r="U79" s="568"/>
      <c r="V79" s="579"/>
      <c r="W79" s="579"/>
      <c r="X79" s="568"/>
      <c r="Y79" s="330"/>
      <c r="Z79" s="330"/>
      <c r="AA79" s="330"/>
      <c r="AB79" s="330"/>
      <c r="AC79" s="330"/>
    </row>
    <row r="80" spans="1:29" s="331" customFormat="1" x14ac:dyDescent="0.25">
      <c r="A80" s="385"/>
      <c r="B80" s="335"/>
      <c r="C80" s="335"/>
      <c r="D80" s="335"/>
      <c r="E80" s="335"/>
      <c r="F80" s="345"/>
      <c r="G80" s="346"/>
      <c r="H80" s="332"/>
      <c r="I80" s="332"/>
      <c r="J80" s="338"/>
      <c r="K80" s="338"/>
      <c r="L80" s="338"/>
      <c r="M80" s="339"/>
      <c r="N80" s="338"/>
      <c r="O80" s="340"/>
      <c r="P80" s="74"/>
      <c r="Q80" s="74"/>
      <c r="R80" s="74"/>
      <c r="S80" s="569"/>
      <c r="T80" s="569"/>
      <c r="U80" s="569"/>
      <c r="V80" s="580"/>
      <c r="W80" s="580"/>
      <c r="X80" s="569"/>
      <c r="Y80" s="330"/>
      <c r="Z80" s="330"/>
      <c r="AA80" s="330"/>
      <c r="AB80" s="330"/>
      <c r="AC80" s="330"/>
    </row>
    <row r="81" spans="1:29" s="331" customFormat="1" x14ac:dyDescent="0.25">
      <c r="A81" s="385"/>
      <c r="B81" s="347"/>
      <c r="C81" s="347"/>
      <c r="D81" s="347"/>
      <c r="E81" s="347"/>
      <c r="F81" s="348"/>
      <c r="G81" s="346"/>
      <c r="H81" s="332"/>
      <c r="I81" s="332"/>
      <c r="J81" s="338"/>
      <c r="K81" s="338"/>
      <c r="L81" s="338"/>
      <c r="M81" s="338"/>
      <c r="N81" s="338"/>
      <c r="O81" s="340"/>
      <c r="P81" s="349"/>
      <c r="Q81" s="350"/>
      <c r="R81" s="350"/>
      <c r="S81" s="570"/>
      <c r="T81" s="570"/>
      <c r="U81" s="570"/>
      <c r="V81" s="581"/>
      <c r="W81" s="581"/>
      <c r="X81" s="570"/>
      <c r="Y81" s="330"/>
      <c r="Z81" s="330"/>
      <c r="AA81" s="330"/>
      <c r="AB81" s="330"/>
      <c r="AC81" s="330"/>
    </row>
    <row r="82" spans="1:29" s="331" customFormat="1" x14ac:dyDescent="0.25">
      <c r="A82" s="351"/>
      <c r="B82" s="353"/>
      <c r="C82" s="353"/>
      <c r="D82" s="353"/>
      <c r="E82" s="353"/>
      <c r="F82" s="353"/>
      <c r="G82" s="353"/>
      <c r="H82" s="353"/>
      <c r="I82" s="353"/>
      <c r="J82" s="353"/>
      <c r="K82" s="353"/>
      <c r="L82" s="353"/>
      <c r="M82" s="353"/>
      <c r="N82" s="353"/>
      <c r="O82" s="353"/>
      <c r="P82" s="353"/>
      <c r="Q82" s="353"/>
      <c r="R82" s="353"/>
      <c r="S82" s="386"/>
      <c r="T82" s="386"/>
      <c r="U82" s="386"/>
      <c r="V82" s="387"/>
      <c r="W82" s="387"/>
      <c r="X82" s="388"/>
      <c r="Y82" s="330"/>
      <c r="Z82" s="330"/>
      <c r="AA82" s="330"/>
      <c r="AB82" s="330"/>
      <c r="AC82" s="330"/>
    </row>
    <row r="83" spans="1:29" s="331" customFormat="1" ht="15.75" customHeight="1" x14ac:dyDescent="0.25">
      <c r="A83" s="333"/>
      <c r="B83" s="334"/>
      <c r="C83" s="335"/>
      <c r="D83" s="335"/>
      <c r="E83" s="335"/>
      <c r="F83" s="336"/>
      <c r="G83" s="337"/>
      <c r="H83" s="332"/>
      <c r="I83" s="332"/>
      <c r="J83" s="338"/>
      <c r="K83" s="338"/>
      <c r="L83" s="338"/>
      <c r="M83" s="339"/>
      <c r="N83" s="338"/>
      <c r="O83" s="340"/>
      <c r="P83" s="339"/>
      <c r="Q83" s="341"/>
      <c r="R83" s="341"/>
      <c r="S83" s="568"/>
      <c r="T83" s="595"/>
      <c r="U83" s="568"/>
      <c r="V83" s="579"/>
      <c r="W83" s="579"/>
      <c r="X83" s="568"/>
      <c r="Y83" s="330"/>
      <c r="Z83" s="330"/>
      <c r="AA83" s="330"/>
      <c r="AB83" s="330"/>
      <c r="AC83" s="330"/>
    </row>
    <row r="84" spans="1:29" s="331" customFormat="1" x14ac:dyDescent="0.25">
      <c r="A84" s="344"/>
      <c r="B84" s="335"/>
      <c r="C84" s="335"/>
      <c r="D84" s="335"/>
      <c r="E84" s="335"/>
      <c r="F84" s="345"/>
      <c r="G84" s="346"/>
      <c r="H84" s="332"/>
      <c r="I84" s="332"/>
      <c r="J84" s="338"/>
      <c r="K84" s="338"/>
      <c r="L84" s="338"/>
      <c r="M84" s="339"/>
      <c r="N84" s="338"/>
      <c r="O84" s="340"/>
      <c r="P84" s="74"/>
      <c r="Q84" s="74"/>
      <c r="R84" s="74"/>
      <c r="S84" s="569"/>
      <c r="T84" s="595"/>
      <c r="U84" s="569"/>
      <c r="V84" s="580"/>
      <c r="W84" s="580"/>
      <c r="X84" s="569"/>
      <c r="Y84" s="330"/>
      <c r="Z84" s="330"/>
      <c r="AA84" s="330"/>
      <c r="AB84" s="330"/>
      <c r="AC84" s="330"/>
    </row>
    <row r="85" spans="1:29" s="331" customFormat="1" x14ac:dyDescent="0.25">
      <c r="A85" s="344"/>
      <c r="B85" s="347"/>
      <c r="C85" s="347"/>
      <c r="D85" s="347"/>
      <c r="E85" s="347"/>
      <c r="F85" s="348"/>
      <c r="G85" s="346"/>
      <c r="H85" s="332"/>
      <c r="I85" s="332"/>
      <c r="J85" s="338"/>
      <c r="K85" s="338"/>
      <c r="L85" s="338"/>
      <c r="M85" s="338"/>
      <c r="N85" s="338"/>
      <c r="O85" s="340"/>
      <c r="P85" s="349"/>
      <c r="Q85" s="350"/>
      <c r="R85" s="350"/>
      <c r="S85" s="570"/>
      <c r="T85" s="595"/>
      <c r="U85" s="570"/>
      <c r="V85" s="581"/>
      <c r="W85" s="581"/>
      <c r="X85" s="570"/>
      <c r="Y85" s="330"/>
      <c r="Z85" s="330"/>
      <c r="AA85" s="330"/>
      <c r="AB85" s="330"/>
      <c r="AC85" s="330"/>
    </row>
    <row r="86" spans="1:29" s="331" customFormat="1" x14ac:dyDescent="0.25">
      <c r="A86" s="360"/>
      <c r="B86" s="361"/>
      <c r="C86" s="338"/>
      <c r="D86" s="361"/>
      <c r="E86" s="362"/>
      <c r="F86" s="362"/>
      <c r="G86" s="362"/>
      <c r="H86" s="338"/>
      <c r="I86" s="338"/>
      <c r="J86" s="338"/>
      <c r="K86" s="338"/>
      <c r="L86" s="338"/>
      <c r="M86" s="339"/>
      <c r="N86" s="362"/>
      <c r="O86" s="338"/>
      <c r="P86" s="340"/>
      <c r="Q86" s="339"/>
      <c r="R86" s="335"/>
      <c r="S86" s="368"/>
      <c r="V86" s="380"/>
      <c r="W86" s="380"/>
    </row>
    <row r="87" spans="1:29" s="331" customFormat="1" ht="15.75" customHeight="1" x14ac:dyDescent="0.25">
      <c r="A87" s="333"/>
      <c r="B87" s="334"/>
      <c r="C87" s="335"/>
      <c r="D87" s="335"/>
      <c r="E87" s="335"/>
      <c r="F87" s="336"/>
      <c r="G87" s="337"/>
      <c r="H87" s="332"/>
      <c r="I87" s="332"/>
      <c r="J87" s="338"/>
      <c r="K87" s="338"/>
      <c r="L87" s="338"/>
      <c r="M87" s="339"/>
      <c r="N87" s="338"/>
      <c r="O87" s="340"/>
      <c r="P87" s="339"/>
      <c r="Q87" s="341"/>
      <c r="R87" s="341"/>
      <c r="S87" s="568"/>
      <c r="T87" s="568"/>
      <c r="U87" s="568"/>
      <c r="V87" s="579"/>
      <c r="W87" s="579"/>
      <c r="X87" s="568"/>
      <c r="Y87" s="330"/>
      <c r="Z87" s="330"/>
      <c r="AA87" s="330"/>
      <c r="AB87" s="330"/>
      <c r="AC87" s="330"/>
    </row>
    <row r="88" spans="1:29" s="331" customFormat="1" x14ac:dyDescent="0.25">
      <c r="A88" s="344"/>
      <c r="B88" s="335"/>
      <c r="C88" s="335"/>
      <c r="D88" s="335"/>
      <c r="E88" s="335"/>
      <c r="F88" s="345"/>
      <c r="G88" s="346"/>
      <c r="H88" s="332"/>
      <c r="I88" s="332"/>
      <c r="J88" s="338"/>
      <c r="K88" s="338"/>
      <c r="L88" s="338"/>
      <c r="M88" s="339"/>
      <c r="N88" s="338"/>
      <c r="O88" s="340"/>
      <c r="P88" s="74"/>
      <c r="Q88" s="74"/>
      <c r="R88" s="74"/>
      <c r="S88" s="569"/>
      <c r="T88" s="569"/>
      <c r="U88" s="569"/>
      <c r="V88" s="580"/>
      <c r="W88" s="580"/>
      <c r="X88" s="569"/>
      <c r="Y88" s="330"/>
      <c r="Z88" s="330"/>
      <c r="AA88" s="330"/>
      <c r="AB88" s="330"/>
      <c r="AC88" s="330"/>
    </row>
    <row r="89" spans="1:29" s="331" customFormat="1" x14ac:dyDescent="0.25">
      <c r="A89" s="344"/>
      <c r="B89" s="347"/>
      <c r="C89" s="347"/>
      <c r="D89" s="347"/>
      <c r="E89" s="347"/>
      <c r="F89" s="348"/>
      <c r="G89" s="346"/>
      <c r="H89" s="332"/>
      <c r="I89" s="332"/>
      <c r="J89" s="338"/>
      <c r="K89" s="338"/>
      <c r="L89" s="338"/>
      <c r="M89" s="338"/>
      <c r="N89" s="338"/>
      <c r="O89" s="340"/>
      <c r="P89" s="349"/>
      <c r="Q89" s="350"/>
      <c r="R89" s="350"/>
      <c r="S89" s="570"/>
      <c r="T89" s="570"/>
      <c r="U89" s="570"/>
      <c r="V89" s="581"/>
      <c r="W89" s="581"/>
      <c r="X89" s="570"/>
      <c r="Y89" s="330"/>
      <c r="Z89" s="330"/>
      <c r="AA89" s="330"/>
      <c r="AB89" s="330"/>
      <c r="AC89" s="330"/>
    </row>
    <row r="90" spans="1:29" s="331" customFormat="1" ht="15" x14ac:dyDescent="0.25">
      <c r="A90" s="573"/>
      <c r="B90" s="574"/>
      <c r="C90" s="574"/>
      <c r="D90" s="574"/>
      <c r="E90" s="574"/>
      <c r="F90" s="574"/>
      <c r="G90" s="574"/>
      <c r="H90" s="574"/>
      <c r="I90" s="574"/>
      <c r="J90" s="574"/>
      <c r="K90" s="574"/>
      <c r="L90" s="574"/>
      <c r="M90" s="574"/>
      <c r="N90" s="574"/>
      <c r="O90" s="574"/>
      <c r="P90" s="574"/>
      <c r="Q90" s="574"/>
      <c r="R90" s="574"/>
      <c r="S90" s="574"/>
      <c r="T90" s="574"/>
      <c r="U90" s="574"/>
      <c r="V90" s="574"/>
      <c r="W90" s="574"/>
      <c r="X90" s="575"/>
      <c r="Y90" s="330"/>
      <c r="Z90" s="330"/>
      <c r="AA90" s="330"/>
      <c r="AB90" s="330"/>
      <c r="AC90" s="330"/>
    </row>
    <row r="91" spans="1:29" s="331" customFormat="1" ht="15.75" customHeight="1" x14ac:dyDescent="0.25">
      <c r="A91" s="360"/>
      <c r="B91" s="334"/>
      <c r="C91" s="335"/>
      <c r="D91" s="335"/>
      <c r="E91" s="335"/>
      <c r="F91" s="336"/>
      <c r="G91" s="337"/>
      <c r="H91" s="332"/>
      <c r="I91" s="332"/>
      <c r="J91" s="338"/>
      <c r="K91" s="338"/>
      <c r="L91" s="338"/>
      <c r="M91" s="339"/>
      <c r="N91" s="338"/>
      <c r="O91" s="340"/>
      <c r="P91" s="339"/>
      <c r="Q91" s="341"/>
      <c r="R91" s="341"/>
      <c r="S91" s="568"/>
      <c r="T91" s="595"/>
      <c r="U91" s="596"/>
      <c r="V91" s="579"/>
      <c r="W91" s="579"/>
      <c r="X91" s="591"/>
      <c r="Y91" s="330"/>
      <c r="Z91" s="330"/>
      <c r="AA91" s="330"/>
      <c r="AB91" s="330"/>
      <c r="AC91" s="330"/>
    </row>
    <row r="92" spans="1:29" s="331" customFormat="1" x14ac:dyDescent="0.25">
      <c r="A92" s="360"/>
      <c r="B92" s="335"/>
      <c r="C92" s="335"/>
      <c r="D92" s="335"/>
      <c r="E92" s="335"/>
      <c r="F92" s="345"/>
      <c r="G92" s="346"/>
      <c r="H92" s="332"/>
      <c r="I92" s="332"/>
      <c r="J92" s="338"/>
      <c r="K92" s="338"/>
      <c r="L92" s="338"/>
      <c r="M92" s="339"/>
      <c r="N92" s="338"/>
      <c r="O92" s="340"/>
      <c r="P92" s="74"/>
      <c r="Q92" s="74"/>
      <c r="R92" s="74"/>
      <c r="S92" s="569"/>
      <c r="T92" s="595"/>
      <c r="U92" s="598"/>
      <c r="V92" s="580"/>
      <c r="W92" s="580"/>
      <c r="X92" s="592"/>
      <c r="Y92" s="330"/>
      <c r="Z92" s="330"/>
      <c r="AA92" s="330"/>
      <c r="AB92" s="330"/>
      <c r="AC92" s="330"/>
    </row>
    <row r="93" spans="1:29" s="331" customFormat="1" x14ac:dyDescent="0.25">
      <c r="A93" s="360"/>
      <c r="B93" s="335"/>
      <c r="C93" s="335"/>
      <c r="D93" s="335"/>
      <c r="E93" s="335"/>
      <c r="F93" s="345"/>
      <c r="G93" s="346"/>
      <c r="H93" s="332"/>
      <c r="I93" s="332"/>
      <c r="J93" s="338"/>
      <c r="K93" s="338"/>
      <c r="L93" s="338"/>
      <c r="M93" s="338"/>
      <c r="N93" s="338"/>
      <c r="O93" s="340"/>
      <c r="P93" s="349"/>
      <c r="Q93" s="350"/>
      <c r="R93" s="350"/>
      <c r="S93" s="570"/>
      <c r="T93" s="595"/>
      <c r="U93" s="597"/>
      <c r="V93" s="581"/>
      <c r="W93" s="581"/>
      <c r="X93" s="593"/>
      <c r="Y93" s="330"/>
      <c r="Z93" s="330"/>
      <c r="AA93" s="330"/>
      <c r="AB93" s="330"/>
      <c r="AC93" s="330"/>
    </row>
    <row r="94" spans="1:29" s="331" customFormat="1" x14ac:dyDescent="0.25">
      <c r="A94" s="360"/>
      <c r="B94" s="361"/>
      <c r="C94" s="338"/>
      <c r="D94" s="361"/>
      <c r="E94" s="362"/>
      <c r="F94" s="362"/>
      <c r="G94" s="362"/>
      <c r="H94" s="338"/>
      <c r="I94" s="338"/>
      <c r="J94" s="338"/>
      <c r="K94" s="338"/>
      <c r="L94" s="338"/>
      <c r="M94" s="339"/>
      <c r="N94" s="362"/>
      <c r="O94" s="338"/>
      <c r="P94" s="340"/>
      <c r="Q94" s="339"/>
      <c r="R94" s="335"/>
      <c r="S94" s="386"/>
      <c r="T94" s="386"/>
      <c r="U94" s="386"/>
      <c r="V94" s="387"/>
      <c r="W94" s="387"/>
      <c r="X94" s="388"/>
    </row>
    <row r="95" spans="1:29" s="331" customFormat="1" ht="15.75" customHeight="1" x14ac:dyDescent="0.25">
      <c r="A95" s="333"/>
      <c r="B95" s="334"/>
      <c r="C95" s="335"/>
      <c r="D95" s="335"/>
      <c r="E95" s="335"/>
      <c r="F95" s="336"/>
      <c r="G95" s="337"/>
      <c r="H95" s="332"/>
      <c r="I95" s="332"/>
      <c r="J95" s="338"/>
      <c r="K95" s="338"/>
      <c r="L95" s="338"/>
      <c r="M95" s="339"/>
      <c r="N95" s="338"/>
      <c r="O95" s="340"/>
      <c r="P95" s="339"/>
      <c r="Q95" s="341"/>
      <c r="R95" s="341"/>
      <c r="S95" s="568"/>
      <c r="T95" s="595"/>
      <c r="U95" s="568"/>
      <c r="V95" s="579"/>
      <c r="W95" s="579"/>
      <c r="X95" s="568"/>
      <c r="Y95" s="330"/>
      <c r="Z95" s="330"/>
      <c r="AA95" s="330"/>
      <c r="AB95" s="330"/>
      <c r="AC95" s="330"/>
    </row>
    <row r="96" spans="1:29" s="331" customFormat="1" x14ac:dyDescent="0.25">
      <c r="A96" s="344"/>
      <c r="B96" s="335"/>
      <c r="C96" s="335"/>
      <c r="D96" s="335"/>
      <c r="E96" s="335"/>
      <c r="F96" s="345"/>
      <c r="G96" s="346"/>
      <c r="H96" s="332"/>
      <c r="I96" s="332"/>
      <c r="J96" s="338"/>
      <c r="K96" s="338"/>
      <c r="L96" s="338"/>
      <c r="M96" s="339"/>
      <c r="N96" s="338"/>
      <c r="O96" s="340"/>
      <c r="P96" s="74"/>
      <c r="Q96" s="74"/>
      <c r="R96" s="74"/>
      <c r="S96" s="569"/>
      <c r="T96" s="595"/>
      <c r="U96" s="569"/>
      <c r="V96" s="580"/>
      <c r="W96" s="580"/>
      <c r="X96" s="569"/>
      <c r="Y96" s="330"/>
      <c r="Z96" s="330"/>
      <c r="AA96" s="330"/>
      <c r="AB96" s="330"/>
      <c r="AC96" s="330"/>
    </row>
    <row r="97" spans="1:29" s="331" customFormat="1" x14ac:dyDescent="0.25">
      <c r="A97" s="344"/>
      <c r="B97" s="347"/>
      <c r="C97" s="347"/>
      <c r="D97" s="347"/>
      <c r="E97" s="347"/>
      <c r="F97" s="348"/>
      <c r="G97" s="346"/>
      <c r="H97" s="332"/>
      <c r="I97" s="332"/>
      <c r="J97" s="338"/>
      <c r="K97" s="338"/>
      <c r="L97" s="338"/>
      <c r="M97" s="338"/>
      <c r="N97" s="338"/>
      <c r="O97" s="340"/>
      <c r="P97" s="349"/>
      <c r="Q97" s="350"/>
      <c r="R97" s="350"/>
      <c r="S97" s="570"/>
      <c r="T97" s="595"/>
      <c r="U97" s="570"/>
      <c r="V97" s="581"/>
      <c r="W97" s="581"/>
      <c r="X97" s="570"/>
      <c r="Y97" s="330"/>
      <c r="Z97" s="330"/>
      <c r="AA97" s="330"/>
      <c r="AB97" s="330"/>
      <c r="AC97" s="330"/>
    </row>
    <row r="98" spans="1:29" s="331" customFormat="1" ht="15" x14ac:dyDescent="0.25">
      <c r="A98" s="573"/>
      <c r="B98" s="574"/>
      <c r="C98" s="574"/>
      <c r="D98" s="574"/>
      <c r="E98" s="574"/>
      <c r="F98" s="574"/>
      <c r="G98" s="574"/>
      <c r="H98" s="574"/>
      <c r="I98" s="574"/>
      <c r="J98" s="574"/>
      <c r="K98" s="574"/>
      <c r="L98" s="574"/>
      <c r="M98" s="574"/>
      <c r="N98" s="574"/>
      <c r="O98" s="574"/>
      <c r="P98" s="574"/>
      <c r="Q98" s="574"/>
      <c r="R98" s="574"/>
      <c r="S98" s="574"/>
      <c r="T98" s="574"/>
      <c r="U98" s="574"/>
      <c r="V98" s="574"/>
      <c r="W98" s="574"/>
      <c r="X98" s="575"/>
      <c r="Y98" s="330"/>
      <c r="Z98" s="330"/>
      <c r="AA98" s="330"/>
      <c r="AB98" s="330"/>
      <c r="AC98" s="330"/>
    </row>
    <row r="99" spans="1:29" s="331" customFormat="1" ht="15.75" customHeight="1" x14ac:dyDescent="0.25">
      <c r="A99" s="360"/>
      <c r="B99" s="334"/>
      <c r="C99" s="335"/>
      <c r="D99" s="335"/>
      <c r="E99" s="335"/>
      <c r="F99" s="336"/>
      <c r="G99" s="337"/>
      <c r="H99" s="332"/>
      <c r="I99" s="332"/>
      <c r="J99" s="338"/>
      <c r="K99" s="338"/>
      <c r="L99" s="338"/>
      <c r="M99" s="339"/>
      <c r="N99" s="338"/>
      <c r="O99" s="340"/>
      <c r="P99" s="339"/>
      <c r="Q99" s="341"/>
      <c r="R99" s="341"/>
      <c r="S99" s="568"/>
      <c r="T99" s="595"/>
      <c r="U99" s="389"/>
      <c r="V99" s="579"/>
      <c r="W99" s="579"/>
      <c r="X99" s="389"/>
      <c r="Y99" s="330"/>
      <c r="Z99" s="330"/>
      <c r="AA99" s="330"/>
      <c r="AB99" s="330"/>
      <c r="AC99" s="330"/>
    </row>
    <row r="100" spans="1:29" s="331" customFormat="1" x14ac:dyDescent="0.25">
      <c r="A100" s="360"/>
      <c r="B100" s="335"/>
      <c r="C100" s="335"/>
      <c r="D100" s="335"/>
      <c r="E100" s="335"/>
      <c r="F100" s="345"/>
      <c r="G100" s="346"/>
      <c r="H100" s="332"/>
      <c r="I100" s="332"/>
      <c r="J100" s="338"/>
      <c r="K100" s="338"/>
      <c r="L100" s="338"/>
      <c r="M100" s="339"/>
      <c r="N100" s="338"/>
      <c r="O100" s="340"/>
      <c r="P100" s="74"/>
      <c r="Q100" s="74"/>
      <c r="R100" s="74"/>
      <c r="S100" s="569"/>
      <c r="T100" s="595"/>
      <c r="U100" s="366"/>
      <c r="V100" s="580"/>
      <c r="W100" s="580"/>
      <c r="X100" s="366"/>
      <c r="Y100" s="330"/>
      <c r="Z100" s="330"/>
      <c r="AA100" s="330"/>
      <c r="AB100" s="330"/>
      <c r="AC100" s="330"/>
    </row>
    <row r="101" spans="1:29" s="331" customFormat="1" x14ac:dyDescent="0.25">
      <c r="A101" s="360"/>
      <c r="B101" s="335"/>
      <c r="C101" s="335"/>
      <c r="D101" s="335"/>
      <c r="E101" s="335"/>
      <c r="F101" s="345"/>
      <c r="G101" s="346"/>
      <c r="H101" s="332"/>
      <c r="I101" s="332"/>
      <c r="J101" s="338"/>
      <c r="K101" s="338"/>
      <c r="L101" s="338"/>
      <c r="M101" s="338"/>
      <c r="N101" s="338"/>
      <c r="O101" s="340"/>
      <c r="P101" s="349"/>
      <c r="Q101" s="350"/>
      <c r="R101" s="350"/>
      <c r="S101" s="570"/>
      <c r="T101" s="595"/>
      <c r="U101" s="366"/>
      <c r="V101" s="581"/>
      <c r="W101" s="581"/>
      <c r="X101" s="366"/>
      <c r="Y101" s="330"/>
      <c r="Z101" s="330"/>
      <c r="AA101" s="330"/>
      <c r="AB101" s="330"/>
      <c r="AC101" s="330"/>
    </row>
    <row r="102" spans="1:29" s="331" customFormat="1" x14ac:dyDescent="0.25">
      <c r="A102" s="360"/>
      <c r="B102" s="361"/>
      <c r="C102" s="338"/>
      <c r="D102" s="361"/>
      <c r="E102" s="362"/>
      <c r="F102" s="362"/>
      <c r="G102" s="362"/>
      <c r="H102" s="338"/>
      <c r="I102" s="338"/>
      <c r="J102" s="338"/>
      <c r="K102" s="338"/>
      <c r="L102" s="338"/>
      <c r="M102" s="339"/>
      <c r="N102" s="362"/>
      <c r="O102" s="338"/>
      <c r="P102" s="340"/>
      <c r="Q102" s="339"/>
      <c r="R102" s="335"/>
      <c r="S102" s="363"/>
      <c r="T102" s="363"/>
      <c r="U102" s="363"/>
      <c r="V102" s="381"/>
      <c r="W102" s="381"/>
      <c r="X102" s="363"/>
    </row>
    <row r="103" spans="1:29" s="331" customFormat="1" ht="15.75" customHeight="1" x14ac:dyDescent="0.25">
      <c r="A103" s="360"/>
      <c r="B103" s="334"/>
      <c r="C103" s="335"/>
      <c r="D103" s="335"/>
      <c r="E103" s="335"/>
      <c r="F103" s="336"/>
      <c r="G103" s="337"/>
      <c r="H103" s="332"/>
      <c r="I103" s="332"/>
      <c r="J103" s="338"/>
      <c r="K103" s="338"/>
      <c r="L103" s="338"/>
      <c r="M103" s="339"/>
      <c r="N103" s="338"/>
      <c r="O103" s="340"/>
      <c r="P103" s="339"/>
      <c r="Q103" s="341"/>
      <c r="R103" s="341"/>
      <c r="S103" s="568"/>
      <c r="T103" s="568"/>
      <c r="U103" s="568"/>
      <c r="V103" s="579"/>
      <c r="W103" s="613"/>
      <c r="X103" s="568"/>
      <c r="Y103" s="330"/>
      <c r="Z103" s="330"/>
      <c r="AA103" s="330"/>
      <c r="AB103" s="330"/>
      <c r="AC103" s="330"/>
    </row>
    <row r="104" spans="1:29" s="331" customFormat="1" x14ac:dyDescent="0.25">
      <c r="A104" s="360"/>
      <c r="B104" s="335"/>
      <c r="C104" s="335"/>
      <c r="D104" s="335"/>
      <c r="E104" s="335"/>
      <c r="F104" s="345"/>
      <c r="G104" s="346"/>
      <c r="H104" s="332"/>
      <c r="I104" s="332"/>
      <c r="J104" s="338"/>
      <c r="K104" s="338"/>
      <c r="L104" s="338"/>
      <c r="M104" s="339"/>
      <c r="N104" s="338"/>
      <c r="O104" s="340"/>
      <c r="P104" s="74"/>
      <c r="Q104" s="74"/>
      <c r="R104" s="74"/>
      <c r="S104" s="570"/>
      <c r="T104" s="570"/>
      <c r="U104" s="570"/>
      <c r="V104" s="581"/>
      <c r="W104" s="613"/>
      <c r="X104" s="570"/>
      <c r="Y104" s="330"/>
      <c r="Z104" s="330"/>
      <c r="AA104" s="330"/>
      <c r="AB104" s="330"/>
      <c r="AC104" s="330"/>
    </row>
    <row r="105" spans="1:29" s="331" customFormat="1" x14ac:dyDescent="0.25">
      <c r="A105" s="360"/>
      <c r="B105" s="335"/>
      <c r="C105" s="335"/>
      <c r="D105" s="335"/>
      <c r="E105" s="335"/>
      <c r="F105" s="345"/>
      <c r="G105" s="346"/>
      <c r="H105" s="332"/>
      <c r="I105" s="332"/>
      <c r="J105" s="338"/>
      <c r="K105" s="338"/>
      <c r="L105" s="338"/>
      <c r="M105" s="339"/>
      <c r="N105" s="338"/>
      <c r="O105" s="340"/>
      <c r="P105" s="74"/>
      <c r="Q105" s="82"/>
      <c r="R105" s="82"/>
      <c r="S105" s="390"/>
      <c r="T105" s="391"/>
      <c r="U105" s="391"/>
      <c r="V105" s="392"/>
      <c r="W105" s="392"/>
      <c r="X105" s="393"/>
      <c r="Y105" s="330"/>
      <c r="Z105" s="330"/>
      <c r="AA105" s="330"/>
      <c r="AB105" s="330"/>
      <c r="AC105" s="330"/>
    </row>
    <row r="106" spans="1:29" s="331" customFormat="1" ht="15.75" customHeight="1" x14ac:dyDescent="0.25">
      <c r="A106" s="333"/>
      <c r="B106" s="334"/>
      <c r="C106" s="335"/>
      <c r="D106" s="335"/>
      <c r="E106" s="335"/>
      <c r="F106" s="336"/>
      <c r="G106" s="337"/>
      <c r="H106" s="332"/>
      <c r="I106" s="332"/>
      <c r="J106" s="338"/>
      <c r="K106" s="338"/>
      <c r="L106" s="338"/>
      <c r="M106" s="339"/>
      <c r="N106" s="338"/>
      <c r="O106" s="340"/>
      <c r="P106" s="339"/>
      <c r="Q106" s="341"/>
      <c r="R106" s="341"/>
      <c r="S106" s="568"/>
      <c r="T106" s="595"/>
      <c r="U106" s="568"/>
      <c r="V106" s="579"/>
      <c r="W106" s="579"/>
      <c r="X106" s="568"/>
      <c r="Y106" s="330"/>
      <c r="Z106" s="330"/>
      <c r="AA106" s="330"/>
      <c r="AB106" s="330"/>
      <c r="AC106" s="330"/>
    </row>
    <row r="107" spans="1:29" s="331" customFormat="1" x14ac:dyDescent="0.25">
      <c r="A107" s="344"/>
      <c r="B107" s="335"/>
      <c r="C107" s="335"/>
      <c r="D107" s="335"/>
      <c r="E107" s="335"/>
      <c r="F107" s="345"/>
      <c r="G107" s="346"/>
      <c r="H107" s="332"/>
      <c r="I107" s="332"/>
      <c r="J107" s="338"/>
      <c r="K107" s="338"/>
      <c r="L107" s="338"/>
      <c r="M107" s="339"/>
      <c r="N107" s="338"/>
      <c r="O107" s="340"/>
      <c r="P107" s="74"/>
      <c r="Q107" s="74"/>
      <c r="R107" s="74"/>
      <c r="S107" s="569"/>
      <c r="T107" s="595"/>
      <c r="U107" s="569"/>
      <c r="V107" s="580"/>
      <c r="W107" s="580"/>
      <c r="X107" s="569"/>
      <c r="Y107" s="330"/>
      <c r="Z107" s="330"/>
      <c r="AA107" s="330"/>
      <c r="AB107" s="330"/>
      <c r="AC107" s="330"/>
    </row>
    <row r="108" spans="1:29" s="331" customFormat="1" x14ac:dyDescent="0.25">
      <c r="A108" s="344"/>
      <c r="B108" s="347"/>
      <c r="C108" s="347"/>
      <c r="D108" s="347"/>
      <c r="E108" s="347"/>
      <c r="F108" s="348"/>
      <c r="G108" s="346"/>
      <c r="H108" s="332"/>
      <c r="I108" s="332"/>
      <c r="J108" s="338"/>
      <c r="K108" s="338"/>
      <c r="L108" s="338"/>
      <c r="M108" s="338"/>
      <c r="N108" s="338"/>
      <c r="O108" s="340"/>
      <c r="P108" s="349"/>
      <c r="Q108" s="350"/>
      <c r="R108" s="350"/>
      <c r="S108" s="570"/>
      <c r="T108" s="595"/>
      <c r="U108" s="570"/>
      <c r="V108" s="581"/>
      <c r="W108" s="581"/>
      <c r="X108" s="570"/>
      <c r="Y108" s="330"/>
      <c r="Z108" s="330"/>
      <c r="AA108" s="330"/>
      <c r="AB108" s="330"/>
      <c r="AC108" s="330"/>
    </row>
    <row r="109" spans="1:29" s="331" customFormat="1" ht="15" x14ac:dyDescent="0.25">
      <c r="A109" s="573"/>
      <c r="B109" s="574"/>
      <c r="C109" s="574"/>
      <c r="D109" s="574"/>
      <c r="E109" s="574"/>
      <c r="F109" s="574"/>
      <c r="G109" s="574"/>
      <c r="H109" s="574"/>
      <c r="I109" s="574"/>
      <c r="J109" s="574"/>
      <c r="K109" s="574"/>
      <c r="L109" s="574"/>
      <c r="M109" s="574"/>
      <c r="N109" s="574"/>
      <c r="O109" s="574"/>
      <c r="P109" s="574"/>
      <c r="Q109" s="574"/>
      <c r="R109" s="574"/>
      <c r="S109" s="574"/>
      <c r="T109" s="574"/>
      <c r="U109" s="574"/>
      <c r="V109" s="574"/>
      <c r="W109" s="574"/>
      <c r="X109" s="575"/>
      <c r="Y109" s="330"/>
      <c r="Z109" s="330"/>
      <c r="AA109" s="330"/>
      <c r="AB109" s="330"/>
      <c r="AC109" s="330"/>
    </row>
    <row r="110" spans="1:29" s="331" customFormat="1" ht="15.75" x14ac:dyDescent="0.25">
      <c r="A110" s="360"/>
      <c r="B110" s="334"/>
      <c r="C110" s="335"/>
      <c r="D110" s="335"/>
      <c r="E110" s="335"/>
      <c r="F110" s="336"/>
      <c r="G110" s="337"/>
      <c r="H110" s="332"/>
      <c r="I110" s="332"/>
      <c r="J110" s="338"/>
      <c r="K110" s="338"/>
      <c r="L110" s="338"/>
      <c r="M110" s="339"/>
      <c r="N110" s="338"/>
      <c r="O110" s="340"/>
      <c r="P110" s="339"/>
      <c r="Q110" s="341"/>
      <c r="R110" s="341"/>
      <c r="S110" s="568"/>
      <c r="T110" s="595"/>
      <c r="U110" s="596"/>
      <c r="V110" s="579"/>
      <c r="W110" s="579"/>
      <c r="X110" s="591"/>
      <c r="Y110" s="330"/>
      <c r="Z110" s="330"/>
      <c r="AA110" s="330"/>
      <c r="AB110" s="330"/>
      <c r="AC110" s="330"/>
    </row>
    <row r="111" spans="1:29" s="331" customFormat="1" x14ac:dyDescent="0.25">
      <c r="A111" s="360"/>
      <c r="B111" s="335"/>
      <c r="C111" s="335"/>
      <c r="D111" s="335"/>
      <c r="E111" s="335"/>
      <c r="F111" s="345"/>
      <c r="G111" s="346"/>
      <c r="H111" s="332"/>
      <c r="I111" s="332"/>
      <c r="J111" s="338"/>
      <c r="K111" s="338"/>
      <c r="L111" s="338"/>
      <c r="M111" s="339"/>
      <c r="N111" s="338"/>
      <c r="O111" s="340"/>
      <c r="P111" s="74"/>
      <c r="Q111" s="74"/>
      <c r="R111" s="74"/>
      <c r="S111" s="569"/>
      <c r="T111" s="595"/>
      <c r="U111" s="598"/>
      <c r="V111" s="580"/>
      <c r="W111" s="580"/>
      <c r="X111" s="592"/>
      <c r="Y111" s="330"/>
      <c r="Z111" s="330"/>
      <c r="AA111" s="330"/>
      <c r="AB111" s="330"/>
      <c r="AC111" s="330"/>
    </row>
    <row r="112" spans="1:29" s="331" customFormat="1" x14ac:dyDescent="0.25">
      <c r="A112" s="360"/>
      <c r="B112" s="335"/>
      <c r="C112" s="335"/>
      <c r="D112" s="335"/>
      <c r="E112" s="335"/>
      <c r="F112" s="345"/>
      <c r="G112" s="346"/>
      <c r="H112" s="353"/>
      <c r="I112" s="332"/>
      <c r="J112" s="338"/>
      <c r="K112" s="338"/>
      <c r="L112" s="338"/>
      <c r="M112" s="338"/>
      <c r="N112" s="338"/>
      <c r="O112" s="340"/>
      <c r="P112" s="349"/>
      <c r="Q112" s="350"/>
      <c r="R112" s="350"/>
      <c r="S112" s="570"/>
      <c r="T112" s="595"/>
      <c r="U112" s="597"/>
      <c r="V112" s="581"/>
      <c r="W112" s="581"/>
      <c r="X112" s="593"/>
      <c r="Y112" s="330"/>
      <c r="Z112" s="330"/>
      <c r="AA112" s="330"/>
      <c r="AB112" s="330"/>
      <c r="AC112" s="330"/>
    </row>
    <row r="113" spans="1:29" s="331" customFormat="1" x14ac:dyDescent="0.25">
      <c r="A113" s="351"/>
      <c r="B113" s="352"/>
      <c r="C113" s="352"/>
      <c r="D113" s="352"/>
      <c r="E113" s="352"/>
      <c r="F113" s="352"/>
      <c r="G113" s="353"/>
      <c r="H113" s="353"/>
      <c r="I113" s="353"/>
      <c r="J113" s="353"/>
      <c r="K113" s="353"/>
      <c r="L113" s="353"/>
      <c r="M113" s="353"/>
      <c r="N113" s="353"/>
      <c r="O113" s="353"/>
      <c r="P113" s="353"/>
      <c r="Q113" s="354"/>
      <c r="R113" s="354"/>
      <c r="S113" s="355"/>
      <c r="T113" s="355"/>
      <c r="U113" s="355"/>
      <c r="V113" s="358"/>
      <c r="W113" s="372"/>
      <c r="X113" s="359"/>
      <c r="Y113" s="330"/>
      <c r="Z113" s="330"/>
      <c r="AA113" s="330"/>
      <c r="AB113" s="330"/>
      <c r="AC113" s="330"/>
    </row>
    <row r="114" spans="1:29" s="331" customFormat="1" ht="15.75" customHeight="1" x14ac:dyDescent="0.25">
      <c r="A114" s="360"/>
      <c r="B114" s="334"/>
      <c r="C114" s="335"/>
      <c r="D114" s="335"/>
      <c r="E114" s="335"/>
      <c r="F114" s="336"/>
      <c r="G114" s="337"/>
      <c r="H114" s="332"/>
      <c r="I114" s="332"/>
      <c r="J114" s="338"/>
      <c r="K114" s="338"/>
      <c r="L114" s="338"/>
      <c r="M114" s="339"/>
      <c r="N114" s="338"/>
      <c r="O114" s="340"/>
      <c r="P114" s="339"/>
      <c r="Q114" s="341"/>
      <c r="R114" s="341"/>
      <c r="S114" s="568"/>
      <c r="T114" s="596"/>
      <c r="U114" s="596"/>
      <c r="V114" s="579"/>
      <c r="W114" s="579"/>
      <c r="X114" s="591"/>
      <c r="Y114" s="330"/>
      <c r="Z114" s="330"/>
      <c r="AA114" s="330"/>
      <c r="AB114" s="330"/>
      <c r="AC114" s="330"/>
    </row>
    <row r="115" spans="1:29" s="331" customFormat="1" x14ac:dyDescent="0.25">
      <c r="A115" s="360"/>
      <c r="B115" s="335"/>
      <c r="C115" s="335"/>
      <c r="D115" s="335"/>
      <c r="E115" s="335"/>
      <c r="F115" s="345"/>
      <c r="G115" s="394"/>
      <c r="H115" s="332"/>
      <c r="I115" s="332"/>
      <c r="J115" s="338"/>
      <c r="K115" s="338"/>
      <c r="L115" s="338"/>
      <c r="M115" s="339"/>
      <c r="N115" s="338"/>
      <c r="O115" s="340"/>
      <c r="P115" s="74"/>
      <c r="Q115" s="74"/>
      <c r="R115" s="74"/>
      <c r="S115" s="569"/>
      <c r="T115" s="598"/>
      <c r="U115" s="598"/>
      <c r="V115" s="580"/>
      <c r="W115" s="580"/>
      <c r="X115" s="592"/>
      <c r="Y115" s="330"/>
      <c r="Z115" s="330"/>
      <c r="AA115" s="330"/>
      <c r="AB115" s="330"/>
      <c r="AC115" s="330"/>
    </row>
    <row r="116" spans="1:29" s="331" customFormat="1" x14ac:dyDescent="0.25">
      <c r="A116" s="360"/>
      <c r="B116" s="335"/>
      <c r="C116" s="335"/>
      <c r="D116" s="335"/>
      <c r="E116" s="335"/>
      <c r="F116" s="345"/>
      <c r="G116" s="346"/>
      <c r="H116" s="353"/>
      <c r="I116" s="332"/>
      <c r="J116" s="338"/>
      <c r="K116" s="338"/>
      <c r="L116" s="338"/>
      <c r="M116" s="338"/>
      <c r="N116" s="338"/>
      <c r="O116" s="340"/>
      <c r="P116" s="349"/>
      <c r="Q116" s="350"/>
      <c r="R116" s="350"/>
      <c r="S116" s="570"/>
      <c r="T116" s="597"/>
      <c r="U116" s="597"/>
      <c r="V116" s="581"/>
      <c r="W116" s="581"/>
      <c r="X116" s="593"/>
      <c r="Y116" s="330"/>
      <c r="Z116" s="330"/>
      <c r="AA116" s="330"/>
      <c r="AB116" s="330"/>
      <c r="AC116" s="330"/>
    </row>
    <row r="117" spans="1:29" s="331" customFormat="1" x14ac:dyDescent="0.25">
      <c r="A117" s="351"/>
      <c r="B117" s="352"/>
      <c r="C117" s="352"/>
      <c r="D117" s="352"/>
      <c r="E117" s="352"/>
      <c r="F117" s="352"/>
      <c r="G117" s="353"/>
      <c r="H117" s="353"/>
      <c r="I117" s="353"/>
      <c r="J117" s="353"/>
      <c r="K117" s="353"/>
      <c r="L117" s="353"/>
      <c r="M117" s="353"/>
      <c r="N117" s="353"/>
      <c r="O117" s="353"/>
      <c r="P117" s="353"/>
      <c r="Q117" s="354"/>
      <c r="R117" s="354"/>
      <c r="S117" s="355"/>
      <c r="T117" s="355"/>
      <c r="U117" s="355"/>
      <c r="V117" s="358"/>
      <c r="W117" s="372"/>
      <c r="X117" s="359"/>
      <c r="Y117" s="330"/>
      <c r="Z117" s="330"/>
      <c r="AA117" s="330"/>
      <c r="AB117" s="330"/>
      <c r="AC117" s="330"/>
    </row>
    <row r="118" spans="1:29" s="331" customFormat="1" ht="15.75" x14ac:dyDescent="0.25">
      <c r="A118" s="360"/>
      <c r="B118" s="334"/>
      <c r="C118" s="335"/>
      <c r="D118" s="335"/>
      <c r="E118" s="335"/>
      <c r="F118" s="336"/>
      <c r="G118" s="337"/>
      <c r="H118" s="332"/>
      <c r="I118" s="332"/>
      <c r="J118" s="338"/>
      <c r="K118" s="338"/>
      <c r="L118" s="338"/>
      <c r="M118" s="339"/>
      <c r="N118" s="338"/>
      <c r="O118" s="340"/>
      <c r="P118" s="339"/>
      <c r="Q118" s="341"/>
      <c r="R118" s="341"/>
      <c r="S118" s="568"/>
      <c r="T118" s="595"/>
      <c r="U118" s="596"/>
      <c r="V118" s="579"/>
      <c r="W118" s="579"/>
      <c r="X118" s="591"/>
      <c r="Y118" s="330"/>
      <c r="Z118" s="330"/>
      <c r="AA118" s="330"/>
      <c r="AB118" s="330"/>
      <c r="AC118" s="330"/>
    </row>
    <row r="119" spans="1:29" s="331" customFormat="1" x14ac:dyDescent="0.25">
      <c r="A119" s="360"/>
      <c r="B119" s="335"/>
      <c r="C119" s="335"/>
      <c r="D119" s="335"/>
      <c r="E119" s="335"/>
      <c r="F119" s="345"/>
      <c r="G119" s="332"/>
      <c r="H119" s="332"/>
      <c r="I119" s="332"/>
      <c r="J119" s="338"/>
      <c r="K119" s="338"/>
      <c r="L119" s="338"/>
      <c r="M119" s="339"/>
      <c r="N119" s="338"/>
      <c r="O119" s="340"/>
      <c r="P119" s="74"/>
      <c r="Q119" s="74"/>
      <c r="R119" s="74"/>
      <c r="S119" s="569"/>
      <c r="T119" s="595"/>
      <c r="U119" s="598"/>
      <c r="V119" s="580"/>
      <c r="W119" s="580"/>
      <c r="X119" s="592"/>
      <c r="Y119" s="330"/>
      <c r="Z119" s="330"/>
      <c r="AA119" s="330"/>
      <c r="AB119" s="330"/>
      <c r="AC119" s="330"/>
    </row>
    <row r="120" spans="1:29" s="331" customFormat="1" x14ac:dyDescent="0.25">
      <c r="A120" s="360"/>
      <c r="B120" s="335"/>
      <c r="C120" s="335"/>
      <c r="D120" s="335"/>
      <c r="E120" s="335"/>
      <c r="F120" s="345"/>
      <c r="G120" s="346"/>
      <c r="H120" s="353"/>
      <c r="I120" s="332"/>
      <c r="J120" s="338"/>
      <c r="K120" s="338"/>
      <c r="L120" s="338"/>
      <c r="M120" s="338"/>
      <c r="N120" s="338"/>
      <c r="O120" s="340"/>
      <c r="P120" s="349"/>
      <c r="Q120" s="350"/>
      <c r="R120" s="350"/>
      <c r="S120" s="570"/>
      <c r="T120" s="595"/>
      <c r="U120" s="597"/>
      <c r="V120" s="581"/>
      <c r="W120" s="581"/>
      <c r="X120" s="593"/>
      <c r="Y120" s="330"/>
      <c r="Z120" s="330"/>
      <c r="AA120" s="330"/>
      <c r="AB120" s="330"/>
      <c r="AC120" s="330"/>
    </row>
    <row r="121" spans="1:29" s="331" customFormat="1" x14ac:dyDescent="0.25">
      <c r="A121" s="351"/>
      <c r="B121" s="352"/>
      <c r="C121" s="352"/>
      <c r="D121" s="352"/>
      <c r="E121" s="352"/>
      <c r="F121" s="352"/>
      <c r="G121" s="353"/>
      <c r="H121" s="353"/>
      <c r="I121" s="353"/>
      <c r="J121" s="353"/>
      <c r="K121" s="353"/>
      <c r="L121" s="353"/>
      <c r="M121" s="353"/>
      <c r="N121" s="353"/>
      <c r="O121" s="353"/>
      <c r="P121" s="353"/>
      <c r="Q121" s="354"/>
      <c r="R121" s="354"/>
      <c r="S121" s="355"/>
      <c r="T121" s="355"/>
      <c r="U121" s="355"/>
      <c r="V121" s="358"/>
      <c r="W121" s="372"/>
      <c r="X121" s="359"/>
      <c r="Y121" s="330"/>
      <c r="Z121" s="330"/>
      <c r="AA121" s="330"/>
      <c r="AB121" s="330"/>
      <c r="AC121" s="330"/>
    </row>
    <row r="122" spans="1:29" s="331" customFormat="1" ht="15.75" x14ac:dyDescent="0.25">
      <c r="A122" s="360"/>
      <c r="B122" s="334"/>
      <c r="C122" s="335"/>
      <c r="D122" s="335"/>
      <c r="E122" s="335"/>
      <c r="F122" s="336"/>
      <c r="G122" s="337"/>
      <c r="H122" s="332"/>
      <c r="I122" s="332"/>
      <c r="J122" s="338"/>
      <c r="K122" s="338"/>
      <c r="L122" s="338"/>
      <c r="M122" s="339"/>
      <c r="N122" s="338"/>
      <c r="O122" s="340"/>
      <c r="P122" s="339"/>
      <c r="Q122" s="341"/>
      <c r="R122" s="341"/>
      <c r="S122" s="568"/>
      <c r="T122" s="596"/>
      <c r="U122" s="596"/>
      <c r="V122" s="579"/>
      <c r="W122" s="579"/>
      <c r="X122" s="591"/>
      <c r="Y122" s="330"/>
      <c r="Z122" s="330"/>
      <c r="AA122" s="330"/>
      <c r="AB122" s="330"/>
      <c r="AC122" s="330"/>
    </row>
    <row r="123" spans="1:29" s="331" customFormat="1" x14ac:dyDescent="0.25">
      <c r="A123" s="360"/>
      <c r="B123" s="335"/>
      <c r="C123" s="335"/>
      <c r="D123" s="335"/>
      <c r="E123" s="335"/>
      <c r="F123" s="345"/>
      <c r="G123" s="346"/>
      <c r="H123" s="332"/>
      <c r="I123" s="332"/>
      <c r="J123" s="338"/>
      <c r="K123" s="338"/>
      <c r="L123" s="338"/>
      <c r="M123" s="339"/>
      <c r="N123" s="338"/>
      <c r="O123" s="340"/>
      <c r="P123" s="74"/>
      <c r="Q123" s="74"/>
      <c r="R123" s="74"/>
      <c r="S123" s="569"/>
      <c r="T123" s="598"/>
      <c r="U123" s="598"/>
      <c r="V123" s="580"/>
      <c r="W123" s="580"/>
      <c r="X123" s="592"/>
      <c r="Y123" s="330"/>
      <c r="Z123" s="330"/>
      <c r="AA123" s="330"/>
      <c r="AB123" s="330"/>
      <c r="AC123" s="330"/>
    </row>
    <row r="124" spans="1:29" s="331" customFormat="1" x14ac:dyDescent="0.25">
      <c r="A124" s="360"/>
      <c r="B124" s="335"/>
      <c r="C124" s="335"/>
      <c r="D124" s="335"/>
      <c r="E124" s="335"/>
      <c r="F124" s="345"/>
      <c r="G124" s="346"/>
      <c r="H124" s="353"/>
      <c r="I124" s="332"/>
      <c r="J124" s="338"/>
      <c r="K124" s="338"/>
      <c r="L124" s="338"/>
      <c r="M124" s="338"/>
      <c r="N124" s="338"/>
      <c r="O124" s="340"/>
      <c r="P124" s="349"/>
      <c r="Q124" s="350"/>
      <c r="R124" s="350"/>
      <c r="S124" s="570"/>
      <c r="T124" s="597"/>
      <c r="U124" s="597"/>
      <c r="V124" s="581"/>
      <c r="W124" s="581"/>
      <c r="X124" s="593"/>
      <c r="Y124" s="330"/>
      <c r="Z124" s="330"/>
      <c r="AA124" s="330"/>
      <c r="AB124" s="330"/>
      <c r="AC124" s="330"/>
    </row>
    <row r="125" spans="1:29" s="331" customFormat="1" x14ac:dyDescent="0.25">
      <c r="A125" s="351"/>
      <c r="B125" s="353"/>
      <c r="C125" s="353"/>
      <c r="D125" s="353"/>
      <c r="E125" s="353"/>
      <c r="F125" s="353"/>
      <c r="G125" s="353"/>
      <c r="H125" s="353"/>
      <c r="I125" s="353"/>
      <c r="J125" s="353"/>
      <c r="K125" s="353"/>
      <c r="L125" s="353"/>
      <c r="M125" s="353"/>
      <c r="N125" s="353"/>
      <c r="O125" s="353"/>
      <c r="P125" s="353"/>
      <c r="Q125" s="352"/>
      <c r="R125" s="352"/>
      <c r="S125" s="395"/>
      <c r="T125" s="395"/>
      <c r="U125" s="395"/>
      <c r="V125" s="396"/>
      <c r="W125" s="372"/>
      <c r="X125" s="397"/>
      <c r="Y125" s="330"/>
      <c r="Z125" s="330"/>
      <c r="AA125" s="330"/>
      <c r="AB125" s="330"/>
      <c r="AC125" s="330"/>
    </row>
    <row r="126" spans="1:29" s="331" customFormat="1" ht="15.75" customHeight="1" x14ac:dyDescent="0.25">
      <c r="A126" s="333"/>
      <c r="B126" s="334"/>
      <c r="C126" s="335"/>
      <c r="D126" s="335"/>
      <c r="E126" s="335"/>
      <c r="F126" s="336"/>
      <c r="G126" s="337"/>
      <c r="H126" s="332"/>
      <c r="I126" s="332"/>
      <c r="J126" s="338"/>
      <c r="K126" s="338"/>
      <c r="L126" s="338"/>
      <c r="M126" s="339"/>
      <c r="N126" s="338"/>
      <c r="O126" s="340"/>
      <c r="P126" s="339"/>
      <c r="Q126" s="341"/>
      <c r="R126" s="341"/>
      <c r="S126" s="568"/>
      <c r="T126" s="568"/>
      <c r="U126" s="568"/>
      <c r="V126" s="579"/>
      <c r="W126" s="579"/>
      <c r="X126" s="568"/>
      <c r="Y126" s="330"/>
      <c r="Z126" s="330"/>
      <c r="AA126" s="330"/>
      <c r="AB126" s="330"/>
      <c r="AC126" s="330"/>
    </row>
    <row r="127" spans="1:29" s="331" customFormat="1" x14ac:dyDescent="0.25">
      <c r="A127" s="344"/>
      <c r="B127" s="335"/>
      <c r="C127" s="335"/>
      <c r="D127" s="335"/>
      <c r="E127" s="335"/>
      <c r="F127" s="345"/>
      <c r="G127" s="346"/>
      <c r="H127" s="332"/>
      <c r="I127" s="332"/>
      <c r="J127" s="338"/>
      <c r="K127" s="338"/>
      <c r="L127" s="338"/>
      <c r="M127" s="339"/>
      <c r="N127" s="338"/>
      <c r="O127" s="340"/>
      <c r="P127" s="74"/>
      <c r="Q127" s="74"/>
      <c r="R127" s="74"/>
      <c r="S127" s="569"/>
      <c r="T127" s="569"/>
      <c r="U127" s="569"/>
      <c r="V127" s="580"/>
      <c r="W127" s="580"/>
      <c r="X127" s="569"/>
      <c r="Y127" s="330"/>
      <c r="Z127" s="330"/>
      <c r="AA127" s="330"/>
      <c r="AB127" s="330"/>
      <c r="AC127" s="330"/>
    </row>
    <row r="128" spans="1:29" s="331" customFormat="1" x14ac:dyDescent="0.25">
      <c r="A128" s="344"/>
      <c r="B128" s="347"/>
      <c r="C128" s="347"/>
      <c r="D128" s="347"/>
      <c r="E128" s="347"/>
      <c r="F128" s="348"/>
      <c r="G128" s="346"/>
      <c r="H128" s="353"/>
      <c r="I128" s="332"/>
      <c r="J128" s="338"/>
      <c r="K128" s="338"/>
      <c r="L128" s="338"/>
      <c r="M128" s="338"/>
      <c r="N128" s="338"/>
      <c r="O128" s="340"/>
      <c r="P128" s="349"/>
      <c r="Q128" s="350"/>
      <c r="R128" s="350"/>
      <c r="S128" s="570"/>
      <c r="T128" s="570"/>
      <c r="U128" s="570"/>
      <c r="V128" s="581"/>
      <c r="W128" s="581"/>
      <c r="X128" s="570"/>
      <c r="Y128" s="330"/>
      <c r="Z128" s="330"/>
      <c r="AA128" s="330"/>
      <c r="AB128" s="330"/>
      <c r="AC128" s="330"/>
    </row>
    <row r="129" spans="1:29" s="331" customFormat="1" x14ac:dyDescent="0.25">
      <c r="A129" s="351"/>
      <c r="B129" s="353"/>
      <c r="C129" s="353"/>
      <c r="D129" s="353"/>
      <c r="E129" s="353"/>
      <c r="F129" s="353"/>
      <c r="G129" s="353"/>
      <c r="H129" s="353"/>
      <c r="I129" s="353"/>
      <c r="J129" s="353"/>
      <c r="K129" s="353"/>
      <c r="L129" s="353"/>
      <c r="M129" s="353"/>
      <c r="N129" s="353"/>
      <c r="O129" s="353"/>
      <c r="P129" s="353"/>
      <c r="Q129" s="353"/>
      <c r="R129" s="353"/>
      <c r="S129" s="386"/>
      <c r="T129" s="386"/>
      <c r="U129" s="386"/>
      <c r="V129" s="387"/>
      <c r="W129" s="387"/>
      <c r="X129" s="388"/>
      <c r="Y129" s="330"/>
      <c r="Z129" s="330"/>
      <c r="AA129" s="330"/>
      <c r="AB129" s="330"/>
      <c r="AC129" s="330"/>
    </row>
    <row r="130" spans="1:29" s="331" customFormat="1" ht="15.75" customHeight="1" x14ac:dyDescent="0.25">
      <c r="A130" s="333"/>
      <c r="B130" s="334"/>
      <c r="C130" s="335"/>
      <c r="D130" s="335"/>
      <c r="E130" s="335"/>
      <c r="F130" s="336"/>
      <c r="G130" s="337"/>
      <c r="H130" s="332"/>
      <c r="I130" s="332"/>
      <c r="J130" s="338"/>
      <c r="K130" s="338"/>
      <c r="L130" s="338"/>
      <c r="M130" s="339"/>
      <c r="N130" s="338"/>
      <c r="O130" s="340"/>
      <c r="P130" s="339"/>
      <c r="Q130" s="341"/>
      <c r="R130" s="341"/>
      <c r="S130" s="568"/>
      <c r="T130" s="568"/>
      <c r="U130" s="568"/>
      <c r="V130" s="579"/>
      <c r="W130" s="579"/>
      <c r="X130" s="568"/>
      <c r="Y130" s="330"/>
      <c r="Z130" s="330"/>
      <c r="AA130" s="330"/>
      <c r="AB130" s="330"/>
      <c r="AC130" s="330"/>
    </row>
    <row r="131" spans="1:29" s="331" customFormat="1" x14ac:dyDescent="0.25">
      <c r="A131" s="344"/>
      <c r="B131" s="335"/>
      <c r="C131" s="335"/>
      <c r="D131" s="335"/>
      <c r="E131" s="335"/>
      <c r="F131" s="345"/>
      <c r="G131" s="346"/>
      <c r="H131" s="332"/>
      <c r="I131" s="332"/>
      <c r="J131" s="338"/>
      <c r="K131" s="338"/>
      <c r="L131" s="338"/>
      <c r="M131" s="339"/>
      <c r="N131" s="338"/>
      <c r="O131" s="340"/>
      <c r="P131" s="74"/>
      <c r="Q131" s="74"/>
      <c r="R131" s="74"/>
      <c r="S131" s="569"/>
      <c r="T131" s="569"/>
      <c r="U131" s="569"/>
      <c r="V131" s="580"/>
      <c r="W131" s="580"/>
      <c r="X131" s="569"/>
      <c r="Y131" s="330"/>
      <c r="Z131" s="330"/>
      <c r="AA131" s="330"/>
      <c r="AB131" s="330"/>
      <c r="AC131" s="330"/>
    </row>
    <row r="132" spans="1:29" s="331" customFormat="1" x14ac:dyDescent="0.25">
      <c r="A132" s="344"/>
      <c r="B132" s="347"/>
      <c r="C132" s="347"/>
      <c r="D132" s="347"/>
      <c r="E132" s="347"/>
      <c r="F132" s="348"/>
      <c r="G132" s="346"/>
      <c r="H132" s="353"/>
      <c r="I132" s="332"/>
      <c r="J132" s="338"/>
      <c r="K132" s="338"/>
      <c r="L132" s="338"/>
      <c r="M132" s="338"/>
      <c r="N132" s="338"/>
      <c r="O132" s="340"/>
      <c r="P132" s="349"/>
      <c r="Q132" s="350"/>
      <c r="R132" s="350"/>
      <c r="S132" s="570"/>
      <c r="T132" s="570"/>
      <c r="U132" s="570"/>
      <c r="V132" s="581"/>
      <c r="W132" s="581"/>
      <c r="X132" s="570"/>
      <c r="Y132" s="330"/>
      <c r="Z132" s="330"/>
      <c r="AA132" s="330"/>
      <c r="AB132" s="330"/>
      <c r="AC132" s="330"/>
    </row>
    <row r="133" spans="1:29" s="331" customFormat="1" x14ac:dyDescent="0.25">
      <c r="A133" s="351"/>
      <c r="B133" s="353"/>
      <c r="C133" s="353"/>
      <c r="D133" s="353"/>
      <c r="E133" s="353"/>
      <c r="F133" s="353"/>
      <c r="G133" s="353"/>
      <c r="H133" s="353"/>
      <c r="I133" s="353"/>
      <c r="J133" s="353"/>
      <c r="K133" s="353"/>
      <c r="L133" s="353"/>
      <c r="M133" s="353"/>
      <c r="N133" s="353"/>
      <c r="O133" s="353"/>
      <c r="P133" s="353"/>
      <c r="Q133" s="353"/>
      <c r="R133" s="353"/>
      <c r="S133" s="386"/>
      <c r="T133" s="386"/>
      <c r="U133" s="386"/>
      <c r="V133" s="387"/>
      <c r="W133" s="387"/>
      <c r="X133" s="388"/>
      <c r="Y133" s="330"/>
      <c r="Z133" s="330"/>
      <c r="AA133" s="330"/>
      <c r="AB133" s="330"/>
      <c r="AC133" s="330"/>
    </row>
    <row r="134" spans="1:29" s="331" customFormat="1" ht="15.75" x14ac:dyDescent="0.25">
      <c r="A134" s="333"/>
      <c r="B134" s="334"/>
      <c r="C134" s="335"/>
      <c r="D134" s="335"/>
      <c r="E134" s="335"/>
      <c r="F134" s="336"/>
      <c r="G134" s="337"/>
      <c r="H134" s="332"/>
      <c r="I134" s="332"/>
      <c r="J134" s="338"/>
      <c r="K134" s="338"/>
      <c r="L134" s="338"/>
      <c r="M134" s="339"/>
      <c r="N134" s="338"/>
      <c r="O134" s="340"/>
      <c r="P134" s="339"/>
      <c r="Q134" s="341"/>
      <c r="R134" s="341"/>
      <c r="S134" s="568"/>
      <c r="T134" s="595"/>
      <c r="U134" s="568"/>
      <c r="V134" s="579"/>
      <c r="W134" s="579"/>
      <c r="X134" s="568"/>
      <c r="Y134" s="330"/>
      <c r="Z134" s="330"/>
      <c r="AA134" s="330"/>
      <c r="AB134" s="330"/>
      <c r="AC134" s="330"/>
    </row>
    <row r="135" spans="1:29" s="331" customFormat="1" x14ac:dyDescent="0.25">
      <c r="A135" s="344"/>
      <c r="B135" s="335"/>
      <c r="C135" s="335"/>
      <c r="D135" s="335"/>
      <c r="E135" s="335"/>
      <c r="F135" s="345"/>
      <c r="G135" s="346"/>
      <c r="H135" s="332"/>
      <c r="I135" s="332"/>
      <c r="J135" s="338"/>
      <c r="K135" s="338"/>
      <c r="L135" s="338"/>
      <c r="M135" s="339"/>
      <c r="N135" s="338"/>
      <c r="O135" s="340"/>
      <c r="P135" s="74"/>
      <c r="Q135" s="74"/>
      <c r="R135" s="74"/>
      <c r="S135" s="569"/>
      <c r="T135" s="595"/>
      <c r="U135" s="569"/>
      <c r="V135" s="580"/>
      <c r="W135" s="580"/>
      <c r="X135" s="569"/>
      <c r="Y135" s="330"/>
      <c r="Z135" s="330"/>
      <c r="AA135" s="330"/>
      <c r="AB135" s="330"/>
      <c r="AC135" s="330"/>
    </row>
    <row r="136" spans="1:29" s="331" customFormat="1" x14ac:dyDescent="0.25">
      <c r="A136" s="344"/>
      <c r="B136" s="347"/>
      <c r="C136" s="347"/>
      <c r="D136" s="347"/>
      <c r="E136" s="347"/>
      <c r="F136" s="348"/>
      <c r="G136" s="346"/>
      <c r="H136" s="353"/>
      <c r="I136" s="332"/>
      <c r="J136" s="338"/>
      <c r="K136" s="338"/>
      <c r="L136" s="338"/>
      <c r="M136" s="338"/>
      <c r="N136" s="338"/>
      <c r="O136" s="340"/>
      <c r="P136" s="349"/>
      <c r="Q136" s="350"/>
      <c r="R136" s="350"/>
      <c r="S136" s="570"/>
      <c r="T136" s="595"/>
      <c r="U136" s="570"/>
      <c r="V136" s="581"/>
      <c r="W136" s="581"/>
      <c r="X136" s="570"/>
      <c r="Y136" s="330"/>
      <c r="Z136" s="330"/>
      <c r="AA136" s="330"/>
      <c r="AB136" s="330"/>
      <c r="AC136" s="330"/>
    </row>
    <row r="137" spans="1:29" s="331" customFormat="1" x14ac:dyDescent="0.25">
      <c r="A137" s="351"/>
      <c r="B137" s="353"/>
      <c r="C137" s="353"/>
      <c r="D137" s="353"/>
      <c r="E137" s="353"/>
      <c r="F137" s="353"/>
      <c r="G137" s="353"/>
      <c r="H137" s="353"/>
      <c r="I137" s="353"/>
      <c r="J137" s="353"/>
      <c r="K137" s="353"/>
      <c r="L137" s="353"/>
      <c r="M137" s="353"/>
      <c r="N137" s="353"/>
      <c r="O137" s="353"/>
      <c r="P137" s="353"/>
      <c r="Q137" s="353"/>
      <c r="R137" s="353"/>
      <c r="S137" s="386"/>
      <c r="T137" s="386"/>
      <c r="U137" s="386"/>
      <c r="V137" s="387"/>
      <c r="W137" s="387"/>
      <c r="X137" s="388"/>
      <c r="Y137" s="330"/>
      <c r="Z137" s="330"/>
      <c r="AA137" s="330"/>
      <c r="AB137" s="330"/>
      <c r="AC137" s="330"/>
    </row>
    <row r="138" spans="1:29" s="331" customFormat="1" ht="15.75" x14ac:dyDescent="0.25">
      <c r="A138" s="333"/>
      <c r="B138" s="334"/>
      <c r="C138" s="335"/>
      <c r="D138" s="335"/>
      <c r="E138" s="335"/>
      <c r="F138" s="336"/>
      <c r="G138" s="337"/>
      <c r="H138" s="332"/>
      <c r="I138" s="332"/>
      <c r="J138" s="338"/>
      <c r="K138" s="338"/>
      <c r="L138" s="338"/>
      <c r="M138" s="339"/>
      <c r="N138" s="338"/>
      <c r="O138" s="340"/>
      <c r="P138" s="339"/>
      <c r="Q138" s="341"/>
      <c r="R138" s="341"/>
      <c r="S138" s="568"/>
      <c r="T138" s="595"/>
      <c r="U138" s="568"/>
      <c r="V138" s="579"/>
      <c r="W138" s="579"/>
      <c r="X138" s="568"/>
      <c r="Y138" s="330"/>
      <c r="Z138" s="330"/>
      <c r="AA138" s="330"/>
      <c r="AB138" s="330"/>
      <c r="AC138" s="330"/>
    </row>
    <row r="139" spans="1:29" s="331" customFormat="1" x14ac:dyDescent="0.25">
      <c r="A139" s="344"/>
      <c r="B139" s="335"/>
      <c r="C139" s="335"/>
      <c r="D139" s="335"/>
      <c r="E139" s="335"/>
      <c r="F139" s="345"/>
      <c r="G139" s="346"/>
      <c r="H139" s="332"/>
      <c r="I139" s="332"/>
      <c r="J139" s="338"/>
      <c r="K139" s="338"/>
      <c r="L139" s="338"/>
      <c r="M139" s="339"/>
      <c r="N139" s="338"/>
      <c r="O139" s="340"/>
      <c r="P139" s="74"/>
      <c r="Q139" s="74"/>
      <c r="R139" s="74"/>
      <c r="S139" s="569"/>
      <c r="T139" s="595"/>
      <c r="U139" s="569"/>
      <c r="V139" s="580"/>
      <c r="W139" s="580"/>
      <c r="X139" s="569"/>
      <c r="Y139" s="330"/>
      <c r="Z139" s="330"/>
      <c r="AA139" s="330"/>
      <c r="AB139" s="330"/>
      <c r="AC139" s="330"/>
    </row>
    <row r="140" spans="1:29" s="331" customFormat="1" x14ac:dyDescent="0.25">
      <c r="A140" s="344"/>
      <c r="B140" s="347"/>
      <c r="C140" s="347"/>
      <c r="D140" s="347"/>
      <c r="E140" s="347"/>
      <c r="F140" s="348"/>
      <c r="G140" s="346"/>
      <c r="H140" s="353"/>
      <c r="I140" s="332"/>
      <c r="J140" s="338"/>
      <c r="K140" s="338"/>
      <c r="L140" s="338"/>
      <c r="M140" s="338"/>
      <c r="N140" s="338"/>
      <c r="O140" s="340"/>
      <c r="P140" s="349"/>
      <c r="Q140" s="350"/>
      <c r="R140" s="350"/>
      <c r="S140" s="570"/>
      <c r="T140" s="595"/>
      <c r="U140" s="570"/>
      <c r="V140" s="581"/>
      <c r="W140" s="581"/>
      <c r="X140" s="570"/>
      <c r="Y140" s="330"/>
      <c r="Z140" s="330"/>
      <c r="AA140" s="330"/>
      <c r="AB140" s="330"/>
      <c r="AC140" s="330"/>
    </row>
    <row r="141" spans="1:29" s="331" customFormat="1" x14ac:dyDescent="0.25">
      <c r="A141" s="351"/>
      <c r="B141" s="353"/>
      <c r="C141" s="353"/>
      <c r="D141" s="353"/>
      <c r="E141" s="353"/>
      <c r="F141" s="353"/>
      <c r="G141" s="353"/>
      <c r="H141" s="353"/>
      <c r="I141" s="353"/>
      <c r="J141" s="353"/>
      <c r="K141" s="353"/>
      <c r="L141" s="353"/>
      <c r="M141" s="353"/>
      <c r="N141" s="353"/>
      <c r="O141" s="353"/>
      <c r="P141" s="353"/>
      <c r="Q141" s="352"/>
      <c r="R141" s="352"/>
      <c r="S141" s="395"/>
      <c r="T141" s="395"/>
      <c r="U141" s="395"/>
      <c r="V141" s="396"/>
      <c r="W141" s="396"/>
      <c r="X141" s="397"/>
      <c r="Y141" s="330"/>
      <c r="Z141" s="330"/>
      <c r="AA141" s="330"/>
      <c r="AB141" s="330"/>
      <c r="AC141" s="330"/>
    </row>
    <row r="142" spans="1:29" s="331" customFormat="1" ht="15.75" customHeight="1" x14ac:dyDescent="0.25">
      <c r="A142" s="333"/>
      <c r="B142" s="334"/>
      <c r="C142" s="335"/>
      <c r="D142" s="335"/>
      <c r="E142" s="335"/>
      <c r="F142" s="336"/>
      <c r="G142" s="337"/>
      <c r="H142" s="332"/>
      <c r="I142" s="332"/>
      <c r="J142" s="338"/>
      <c r="K142" s="338"/>
      <c r="L142" s="338"/>
      <c r="M142" s="339"/>
      <c r="N142" s="338"/>
      <c r="O142" s="340"/>
      <c r="P142" s="339"/>
      <c r="Q142" s="341"/>
      <c r="R142" s="341"/>
      <c r="S142" s="568"/>
      <c r="T142" s="568"/>
      <c r="U142" s="568"/>
      <c r="V142" s="579"/>
      <c r="W142" s="579"/>
      <c r="X142" s="568"/>
      <c r="Y142" s="330"/>
      <c r="Z142" s="330"/>
      <c r="AA142" s="330"/>
      <c r="AB142" s="330"/>
      <c r="AC142" s="330"/>
    </row>
    <row r="143" spans="1:29" s="331" customFormat="1" x14ac:dyDescent="0.25">
      <c r="A143" s="344"/>
      <c r="B143" s="335"/>
      <c r="C143" s="335"/>
      <c r="D143" s="335"/>
      <c r="E143" s="335"/>
      <c r="F143" s="345"/>
      <c r="G143" s="346"/>
      <c r="H143" s="332"/>
      <c r="I143" s="332"/>
      <c r="J143" s="338"/>
      <c r="K143" s="338"/>
      <c r="L143" s="338"/>
      <c r="M143" s="339"/>
      <c r="N143" s="338"/>
      <c r="O143" s="340"/>
      <c r="P143" s="74"/>
      <c r="Q143" s="74"/>
      <c r="R143" s="74"/>
      <c r="S143" s="569"/>
      <c r="T143" s="569"/>
      <c r="U143" s="569"/>
      <c r="V143" s="580"/>
      <c r="W143" s="580"/>
      <c r="X143" s="569"/>
      <c r="Y143" s="330"/>
      <c r="Z143" s="330"/>
      <c r="AA143" s="330"/>
      <c r="AB143" s="330"/>
      <c r="AC143" s="330"/>
    </row>
    <row r="144" spans="1:29" s="331" customFormat="1" x14ac:dyDescent="0.25">
      <c r="A144" s="344"/>
      <c r="B144" s="347"/>
      <c r="C144" s="347"/>
      <c r="D144" s="347"/>
      <c r="E144" s="347"/>
      <c r="F144" s="348"/>
      <c r="G144" s="346"/>
      <c r="H144" s="332"/>
      <c r="I144" s="332"/>
      <c r="J144" s="338"/>
      <c r="K144" s="338"/>
      <c r="L144" s="338"/>
      <c r="M144" s="338"/>
      <c r="N144" s="338"/>
      <c r="O144" s="340"/>
      <c r="P144" s="349"/>
      <c r="Q144" s="350"/>
      <c r="R144" s="350"/>
      <c r="S144" s="570"/>
      <c r="T144" s="570"/>
      <c r="U144" s="570"/>
      <c r="V144" s="581"/>
      <c r="W144" s="581"/>
      <c r="X144" s="570"/>
      <c r="Y144" s="330"/>
      <c r="Z144" s="330"/>
      <c r="AA144" s="330"/>
      <c r="AB144" s="330"/>
      <c r="AC144" s="330"/>
    </row>
    <row r="145" spans="1:29" s="331" customFormat="1" ht="15" x14ac:dyDescent="0.25">
      <c r="A145" s="573"/>
      <c r="B145" s="574"/>
      <c r="C145" s="574"/>
      <c r="D145" s="574"/>
      <c r="E145" s="574"/>
      <c r="F145" s="574"/>
      <c r="G145" s="574"/>
      <c r="H145" s="574"/>
      <c r="I145" s="574"/>
      <c r="J145" s="574"/>
      <c r="K145" s="574"/>
      <c r="L145" s="574"/>
      <c r="M145" s="574"/>
      <c r="N145" s="574"/>
      <c r="O145" s="574"/>
      <c r="P145" s="574"/>
      <c r="Q145" s="574"/>
      <c r="R145" s="574"/>
      <c r="S145" s="574"/>
      <c r="T145" s="574"/>
      <c r="U145" s="574"/>
      <c r="V145" s="574"/>
      <c r="W145" s="574"/>
      <c r="X145" s="575"/>
      <c r="Y145" s="330"/>
      <c r="Z145" s="330"/>
      <c r="AA145" s="330"/>
      <c r="AB145" s="330"/>
      <c r="AC145" s="330"/>
    </row>
    <row r="146" spans="1:29" s="331" customFormat="1" ht="15.75" x14ac:dyDescent="0.25">
      <c r="A146" s="360"/>
      <c r="B146" s="334"/>
      <c r="C146" s="335"/>
      <c r="D146" s="335"/>
      <c r="E146" s="335"/>
      <c r="F146" s="336"/>
      <c r="G146" s="337"/>
      <c r="H146" s="332"/>
      <c r="I146" s="332"/>
      <c r="J146" s="338"/>
      <c r="K146" s="338"/>
      <c r="L146" s="338"/>
      <c r="M146" s="339"/>
      <c r="N146" s="338"/>
      <c r="O146" s="340"/>
      <c r="P146" s="339"/>
      <c r="Q146" s="341"/>
      <c r="R146" s="341"/>
      <c r="S146" s="568"/>
      <c r="T146" s="568"/>
      <c r="U146" s="607"/>
      <c r="V146" s="579"/>
      <c r="W146" s="610"/>
      <c r="X146" s="568"/>
      <c r="Y146" s="330"/>
      <c r="Z146" s="330"/>
      <c r="AA146" s="330"/>
      <c r="AB146" s="330"/>
      <c r="AC146" s="330"/>
    </row>
    <row r="147" spans="1:29" s="331" customFormat="1" x14ac:dyDescent="0.25">
      <c r="A147" s="360"/>
      <c r="B147" s="335"/>
      <c r="C147" s="335"/>
      <c r="D147" s="335"/>
      <c r="E147" s="335"/>
      <c r="F147" s="345"/>
      <c r="G147" s="346"/>
      <c r="H147" s="332"/>
      <c r="I147" s="332"/>
      <c r="J147" s="338"/>
      <c r="K147" s="338"/>
      <c r="L147" s="338"/>
      <c r="M147" s="339"/>
      <c r="N147" s="338"/>
      <c r="O147" s="340"/>
      <c r="P147" s="74"/>
      <c r="Q147" s="74"/>
      <c r="R147" s="74"/>
      <c r="S147" s="569"/>
      <c r="T147" s="569"/>
      <c r="U147" s="608"/>
      <c r="V147" s="580"/>
      <c r="W147" s="611"/>
      <c r="X147" s="569"/>
      <c r="Y147" s="330"/>
      <c r="Z147" s="330"/>
      <c r="AA147" s="330"/>
      <c r="AB147" s="330"/>
      <c r="AC147" s="330"/>
    </row>
    <row r="148" spans="1:29" s="331" customFormat="1" x14ac:dyDescent="0.25">
      <c r="A148" s="360"/>
      <c r="B148" s="335"/>
      <c r="C148" s="335"/>
      <c r="D148" s="335"/>
      <c r="E148" s="335"/>
      <c r="F148" s="345"/>
      <c r="G148" s="346"/>
      <c r="H148" s="332"/>
      <c r="I148" s="332"/>
      <c r="J148" s="338"/>
      <c r="K148" s="338"/>
      <c r="L148" s="338"/>
      <c r="M148" s="338"/>
      <c r="N148" s="338"/>
      <c r="O148" s="340"/>
      <c r="P148" s="349"/>
      <c r="Q148" s="350"/>
      <c r="R148" s="350"/>
      <c r="S148" s="570"/>
      <c r="T148" s="570"/>
      <c r="U148" s="609"/>
      <c r="V148" s="581"/>
      <c r="W148" s="612"/>
      <c r="X148" s="570"/>
      <c r="Y148" s="330"/>
      <c r="Z148" s="330"/>
      <c r="AA148" s="330"/>
      <c r="AB148" s="330"/>
      <c r="AC148" s="330"/>
    </row>
    <row r="149" spans="1:29" s="331" customFormat="1" x14ac:dyDescent="0.25">
      <c r="A149" s="360"/>
      <c r="B149" s="361"/>
      <c r="C149" s="338"/>
      <c r="D149" s="361"/>
      <c r="E149" s="362"/>
      <c r="F149" s="362"/>
      <c r="G149" s="362"/>
      <c r="H149" s="338"/>
      <c r="I149" s="338"/>
      <c r="J149" s="338"/>
      <c r="K149" s="338"/>
      <c r="L149" s="338"/>
      <c r="M149" s="339"/>
      <c r="N149" s="362"/>
      <c r="O149" s="338"/>
      <c r="P149" s="340"/>
      <c r="Q149" s="339"/>
      <c r="R149" s="335"/>
      <c r="S149" s="363"/>
      <c r="T149" s="363"/>
      <c r="U149" s="364"/>
      <c r="V149" s="381"/>
      <c r="W149" s="398"/>
      <c r="X149" s="363"/>
    </row>
    <row r="150" spans="1:29" s="331" customFormat="1" ht="15.75" x14ac:dyDescent="0.25">
      <c r="A150" s="360"/>
      <c r="B150" s="334"/>
      <c r="C150" s="335"/>
      <c r="D150" s="335"/>
      <c r="E150" s="335"/>
      <c r="F150" s="336"/>
      <c r="G150" s="337"/>
      <c r="H150" s="332"/>
      <c r="I150" s="332"/>
      <c r="J150" s="338"/>
      <c r="K150" s="338"/>
      <c r="L150" s="338"/>
      <c r="M150" s="339"/>
      <c r="N150" s="338"/>
      <c r="O150" s="340"/>
      <c r="P150" s="339"/>
      <c r="Q150" s="341"/>
      <c r="R150" s="341"/>
      <c r="S150" s="568"/>
      <c r="T150" s="568"/>
      <c r="U150" s="399"/>
      <c r="V150" s="579"/>
      <c r="W150" s="579"/>
      <c r="X150" s="568"/>
      <c r="Y150" s="330"/>
      <c r="Z150" s="330"/>
      <c r="AA150" s="330"/>
      <c r="AB150" s="330"/>
      <c r="AC150" s="330"/>
    </row>
    <row r="151" spans="1:29" s="331" customFormat="1" x14ac:dyDescent="0.25">
      <c r="A151" s="360"/>
      <c r="B151" s="335"/>
      <c r="C151" s="335"/>
      <c r="D151" s="335"/>
      <c r="E151" s="335"/>
      <c r="F151" s="345"/>
      <c r="G151" s="346"/>
      <c r="H151" s="332"/>
      <c r="I151" s="332"/>
      <c r="J151" s="338"/>
      <c r="K151" s="338"/>
      <c r="L151" s="338"/>
      <c r="M151" s="339"/>
      <c r="N151" s="338"/>
      <c r="O151" s="340"/>
      <c r="P151" s="74"/>
      <c r="Q151" s="74"/>
      <c r="R151" s="74"/>
      <c r="S151" s="569"/>
      <c r="T151" s="569"/>
      <c r="U151" s="400"/>
      <c r="V151" s="580"/>
      <c r="W151" s="580"/>
      <c r="X151" s="569"/>
      <c r="Y151" s="330"/>
      <c r="Z151" s="330"/>
      <c r="AA151" s="330"/>
      <c r="AB151" s="330"/>
      <c r="AC151" s="330"/>
    </row>
    <row r="152" spans="1:29" s="331" customFormat="1" x14ac:dyDescent="0.25">
      <c r="A152" s="360"/>
      <c r="B152" s="335"/>
      <c r="C152" s="335"/>
      <c r="D152" s="335"/>
      <c r="E152" s="335"/>
      <c r="F152" s="345"/>
      <c r="G152" s="346"/>
      <c r="H152" s="332"/>
      <c r="I152" s="332"/>
      <c r="J152" s="338"/>
      <c r="K152" s="338"/>
      <c r="L152" s="338"/>
      <c r="M152" s="338"/>
      <c r="N152" s="338"/>
      <c r="O152" s="340"/>
      <c r="P152" s="349"/>
      <c r="Q152" s="350"/>
      <c r="R152" s="350"/>
      <c r="S152" s="570"/>
      <c r="T152" s="570"/>
      <c r="U152" s="386"/>
      <c r="V152" s="581"/>
      <c r="W152" s="581"/>
      <c r="X152" s="570"/>
      <c r="Y152" s="330"/>
      <c r="Z152" s="330"/>
      <c r="AA152" s="330"/>
      <c r="AB152" s="330"/>
      <c r="AC152" s="330"/>
    </row>
    <row r="153" spans="1:29" s="331" customFormat="1" x14ac:dyDescent="0.25">
      <c r="A153" s="360"/>
      <c r="B153" s="361"/>
      <c r="C153" s="338"/>
      <c r="D153" s="361"/>
      <c r="E153" s="362"/>
      <c r="F153" s="362"/>
      <c r="G153" s="362"/>
      <c r="H153" s="338"/>
      <c r="I153" s="338"/>
      <c r="J153" s="338"/>
      <c r="K153" s="338"/>
      <c r="L153" s="338"/>
      <c r="M153" s="339"/>
      <c r="N153" s="362"/>
      <c r="O153" s="338"/>
      <c r="P153" s="340"/>
      <c r="Q153" s="339"/>
      <c r="R153" s="335"/>
      <c r="S153" s="368"/>
      <c r="V153" s="370"/>
      <c r="W153" s="380"/>
      <c r="X153" s="369"/>
    </row>
    <row r="154" spans="1:29" s="331" customFormat="1" ht="15.75" x14ac:dyDescent="0.25">
      <c r="A154" s="360"/>
      <c r="B154" s="334"/>
      <c r="C154" s="335"/>
      <c r="D154" s="335"/>
      <c r="E154" s="335"/>
      <c r="F154" s="336"/>
      <c r="G154" s="337"/>
      <c r="H154" s="332"/>
      <c r="I154" s="332"/>
      <c r="J154" s="338"/>
      <c r="K154" s="338"/>
      <c r="L154" s="338"/>
      <c r="M154" s="339"/>
      <c r="N154" s="338"/>
      <c r="O154" s="340"/>
      <c r="P154" s="339"/>
      <c r="Q154" s="341"/>
      <c r="R154" s="341"/>
      <c r="S154" s="568"/>
      <c r="T154" s="568"/>
      <c r="U154" s="386"/>
      <c r="V154" s="579"/>
      <c r="W154" s="579"/>
      <c r="X154" s="591"/>
      <c r="Y154" s="330"/>
      <c r="Z154" s="330"/>
      <c r="AA154" s="330"/>
      <c r="AB154" s="330"/>
      <c r="AC154" s="330"/>
    </row>
    <row r="155" spans="1:29" s="331" customFormat="1" x14ac:dyDescent="0.25">
      <c r="A155" s="360"/>
      <c r="B155" s="335"/>
      <c r="C155" s="335"/>
      <c r="D155" s="335"/>
      <c r="E155" s="335"/>
      <c r="F155" s="345"/>
      <c r="G155" s="346"/>
      <c r="H155" s="332"/>
      <c r="I155" s="332"/>
      <c r="J155" s="338"/>
      <c r="K155" s="338"/>
      <c r="L155" s="338"/>
      <c r="M155" s="339"/>
      <c r="N155" s="338"/>
      <c r="O155" s="340"/>
      <c r="P155" s="74"/>
      <c r="Q155" s="74"/>
      <c r="R155" s="74"/>
      <c r="S155" s="569"/>
      <c r="T155" s="569"/>
      <c r="U155" s="386"/>
      <c r="V155" s="580"/>
      <c r="W155" s="580"/>
      <c r="X155" s="592"/>
      <c r="Y155" s="330"/>
      <c r="Z155" s="330"/>
      <c r="AA155" s="330"/>
      <c r="AB155" s="330"/>
      <c r="AC155" s="330"/>
    </row>
    <row r="156" spans="1:29" s="331" customFormat="1" x14ac:dyDescent="0.25">
      <c r="A156" s="360"/>
      <c r="B156" s="335"/>
      <c r="C156" s="335"/>
      <c r="D156" s="335"/>
      <c r="E156" s="335"/>
      <c r="F156" s="345"/>
      <c r="G156" s="346"/>
      <c r="H156" s="332"/>
      <c r="I156" s="332"/>
      <c r="J156" s="338"/>
      <c r="K156" s="338"/>
      <c r="L156" s="338"/>
      <c r="M156" s="338"/>
      <c r="N156" s="338"/>
      <c r="O156" s="340"/>
      <c r="P156" s="349"/>
      <c r="Q156" s="350"/>
      <c r="R156" s="350"/>
      <c r="S156" s="570"/>
      <c r="T156" s="570"/>
      <c r="U156" s="386"/>
      <c r="V156" s="581"/>
      <c r="W156" s="581"/>
      <c r="X156" s="593"/>
      <c r="Y156" s="330"/>
      <c r="Z156" s="330"/>
      <c r="AA156" s="330"/>
      <c r="AB156" s="330"/>
      <c r="AC156" s="330"/>
    </row>
    <row r="157" spans="1:29" s="331" customFormat="1" x14ac:dyDescent="0.25">
      <c r="A157" s="360"/>
      <c r="B157" s="361"/>
      <c r="C157" s="338"/>
      <c r="D157" s="361"/>
      <c r="E157" s="362"/>
      <c r="F157" s="362"/>
      <c r="G157" s="362"/>
      <c r="H157" s="338"/>
      <c r="I157" s="338"/>
      <c r="J157" s="338"/>
      <c r="K157" s="338"/>
      <c r="L157" s="338"/>
      <c r="M157" s="339"/>
      <c r="N157" s="362"/>
      <c r="O157" s="338"/>
      <c r="P157" s="340"/>
      <c r="Q157" s="339"/>
      <c r="R157" s="335"/>
      <c r="S157" s="368"/>
      <c r="V157" s="370"/>
      <c r="W157" s="380"/>
      <c r="X157" s="369"/>
    </row>
    <row r="158" spans="1:29" s="331" customFormat="1" ht="15.75" x14ac:dyDescent="0.25">
      <c r="A158" s="360"/>
      <c r="B158" s="334"/>
      <c r="C158" s="335"/>
      <c r="D158" s="335"/>
      <c r="E158" s="335"/>
      <c r="F158" s="336"/>
      <c r="G158" s="337"/>
      <c r="H158" s="332"/>
      <c r="I158" s="332"/>
      <c r="J158" s="338"/>
      <c r="K158" s="338"/>
      <c r="L158" s="338"/>
      <c r="M158" s="339"/>
      <c r="N158" s="338"/>
      <c r="O158" s="340"/>
      <c r="P158" s="339"/>
      <c r="Q158" s="341"/>
      <c r="R158" s="341"/>
      <c r="S158" s="568"/>
      <c r="T158" s="568"/>
      <c r="U158" s="386"/>
      <c r="V158" s="579"/>
      <c r="W158" s="579"/>
      <c r="X158" s="591"/>
      <c r="Y158" s="330"/>
      <c r="Z158" s="330"/>
      <c r="AA158" s="330"/>
      <c r="AB158" s="330"/>
      <c r="AC158" s="330"/>
    </row>
    <row r="159" spans="1:29" s="331" customFormat="1" x14ac:dyDescent="0.25">
      <c r="A159" s="360"/>
      <c r="B159" s="335"/>
      <c r="C159" s="335"/>
      <c r="D159" s="335"/>
      <c r="E159" s="335"/>
      <c r="F159" s="345"/>
      <c r="G159" s="346"/>
      <c r="H159" s="332"/>
      <c r="I159" s="332"/>
      <c r="J159" s="338"/>
      <c r="K159" s="338"/>
      <c r="L159" s="338"/>
      <c r="M159" s="339"/>
      <c r="N159" s="338"/>
      <c r="O159" s="340"/>
      <c r="P159" s="74"/>
      <c r="Q159" s="74"/>
      <c r="R159" s="74"/>
      <c r="S159" s="569"/>
      <c r="T159" s="569"/>
      <c r="U159" s="386"/>
      <c r="V159" s="580"/>
      <c r="W159" s="580"/>
      <c r="X159" s="592"/>
      <c r="Y159" s="330"/>
      <c r="Z159" s="330"/>
      <c r="AA159" s="330"/>
      <c r="AB159" s="330"/>
      <c r="AC159" s="330"/>
    </row>
    <row r="160" spans="1:29" s="331" customFormat="1" x14ac:dyDescent="0.25">
      <c r="A160" s="360"/>
      <c r="B160" s="335"/>
      <c r="C160" s="335"/>
      <c r="D160" s="335"/>
      <c r="E160" s="335"/>
      <c r="F160" s="345"/>
      <c r="G160" s="346"/>
      <c r="H160" s="332"/>
      <c r="I160" s="332"/>
      <c r="J160" s="338"/>
      <c r="K160" s="338"/>
      <c r="L160" s="338"/>
      <c r="M160" s="338"/>
      <c r="N160" s="338"/>
      <c r="O160" s="340"/>
      <c r="P160" s="349"/>
      <c r="Q160" s="350"/>
      <c r="R160" s="350"/>
      <c r="S160" s="570"/>
      <c r="T160" s="570"/>
      <c r="U160" s="386"/>
      <c r="V160" s="581"/>
      <c r="W160" s="581"/>
      <c r="X160" s="593"/>
      <c r="Y160" s="330"/>
      <c r="Z160" s="330"/>
      <c r="AA160" s="330"/>
      <c r="AB160" s="330"/>
      <c r="AC160" s="330"/>
    </row>
    <row r="161" spans="1:29" s="331" customFormat="1" x14ac:dyDescent="0.25">
      <c r="A161" s="351"/>
      <c r="B161" s="352"/>
      <c r="C161" s="352"/>
      <c r="D161" s="352"/>
      <c r="E161" s="352"/>
      <c r="F161" s="352"/>
      <c r="G161" s="353"/>
      <c r="H161" s="353"/>
      <c r="I161" s="353"/>
      <c r="J161" s="353"/>
      <c r="K161" s="353"/>
      <c r="L161" s="353"/>
      <c r="M161" s="353"/>
      <c r="N161" s="353"/>
      <c r="O161" s="353"/>
      <c r="P161" s="353"/>
      <c r="Q161" s="354"/>
      <c r="R161" s="354"/>
      <c r="S161" s="355"/>
      <c r="T161" s="355"/>
      <c r="U161" s="355"/>
      <c r="V161" s="401"/>
      <c r="W161" s="357"/>
      <c r="X161" s="402"/>
      <c r="Y161" s="330"/>
      <c r="Z161" s="330"/>
      <c r="AA161" s="330"/>
      <c r="AB161" s="330"/>
      <c r="AC161" s="330"/>
    </row>
    <row r="162" spans="1:29" s="331" customFormat="1" ht="15.75" customHeight="1" x14ac:dyDescent="0.25">
      <c r="A162" s="333"/>
      <c r="B162" s="334"/>
      <c r="C162" s="335"/>
      <c r="D162" s="335"/>
      <c r="E162" s="335"/>
      <c r="F162" s="336"/>
      <c r="G162" s="337"/>
      <c r="H162" s="332"/>
      <c r="I162" s="332"/>
      <c r="J162" s="338"/>
      <c r="K162" s="338"/>
      <c r="L162" s="338"/>
      <c r="M162" s="339"/>
      <c r="N162" s="338"/>
      <c r="O162" s="340"/>
      <c r="P162" s="339"/>
      <c r="Q162" s="341"/>
      <c r="R162" s="341"/>
      <c r="S162" s="568"/>
      <c r="T162" s="594"/>
      <c r="U162" s="607"/>
      <c r="V162" s="579"/>
      <c r="W162" s="610"/>
      <c r="X162" s="568"/>
      <c r="Y162" s="330"/>
      <c r="Z162" s="330"/>
      <c r="AA162" s="330"/>
      <c r="AB162" s="330"/>
      <c r="AC162" s="330"/>
    </row>
    <row r="163" spans="1:29" s="331" customFormat="1" x14ac:dyDescent="0.25">
      <c r="A163" s="344"/>
      <c r="B163" s="335"/>
      <c r="C163" s="335"/>
      <c r="D163" s="335"/>
      <c r="E163" s="335"/>
      <c r="F163" s="345"/>
      <c r="G163" s="346"/>
      <c r="H163" s="332"/>
      <c r="I163" s="332"/>
      <c r="J163" s="338"/>
      <c r="K163" s="338"/>
      <c r="L163" s="338"/>
      <c r="M163" s="339"/>
      <c r="N163" s="338"/>
      <c r="O163" s="340"/>
      <c r="P163" s="74"/>
      <c r="Q163" s="74"/>
      <c r="R163" s="74"/>
      <c r="S163" s="569"/>
      <c r="T163" s="594"/>
      <c r="U163" s="608"/>
      <c r="V163" s="580"/>
      <c r="W163" s="611"/>
      <c r="X163" s="569"/>
      <c r="Y163" s="330"/>
      <c r="Z163" s="330"/>
      <c r="AA163" s="330"/>
      <c r="AB163" s="330"/>
      <c r="AC163" s="330"/>
    </row>
    <row r="164" spans="1:29" s="331" customFormat="1" x14ac:dyDescent="0.25">
      <c r="A164" s="344"/>
      <c r="B164" s="347"/>
      <c r="C164" s="347"/>
      <c r="D164" s="347"/>
      <c r="E164" s="347"/>
      <c r="F164" s="348"/>
      <c r="G164" s="346"/>
      <c r="H164" s="332"/>
      <c r="I164" s="332"/>
      <c r="J164" s="338"/>
      <c r="K164" s="338"/>
      <c r="L164" s="338"/>
      <c r="M164" s="338"/>
      <c r="N164" s="338"/>
      <c r="O164" s="340"/>
      <c r="P164" s="349"/>
      <c r="Q164" s="350"/>
      <c r="R164" s="350"/>
      <c r="S164" s="570"/>
      <c r="T164" s="594"/>
      <c r="U164" s="609"/>
      <c r="V164" s="581"/>
      <c r="W164" s="612"/>
      <c r="X164" s="570"/>
      <c r="Y164" s="330"/>
      <c r="Z164" s="330"/>
      <c r="AA164" s="330"/>
      <c r="AB164" s="330"/>
      <c r="AC164" s="330"/>
    </row>
    <row r="165" spans="1:29" s="331" customFormat="1" ht="15" x14ac:dyDescent="0.25">
      <c r="A165" s="573"/>
      <c r="B165" s="574"/>
      <c r="C165" s="574"/>
      <c r="D165" s="574"/>
      <c r="E165" s="574"/>
      <c r="F165" s="574"/>
      <c r="G165" s="574"/>
      <c r="H165" s="574"/>
      <c r="I165" s="574"/>
      <c r="J165" s="574"/>
      <c r="K165" s="574"/>
      <c r="L165" s="574"/>
      <c r="M165" s="574"/>
      <c r="N165" s="574"/>
      <c r="O165" s="574"/>
      <c r="P165" s="574"/>
      <c r="Q165" s="574"/>
      <c r="R165" s="574"/>
      <c r="S165" s="574"/>
      <c r="T165" s="574"/>
      <c r="U165" s="574"/>
      <c r="V165" s="574"/>
      <c r="W165" s="574"/>
      <c r="X165" s="575"/>
    </row>
    <row r="166" spans="1:29" s="331" customFormat="1" ht="15.75" x14ac:dyDescent="0.25">
      <c r="A166" s="333"/>
      <c r="B166" s="334"/>
      <c r="C166" s="335"/>
      <c r="D166" s="335"/>
      <c r="E166" s="335"/>
      <c r="F166" s="336"/>
      <c r="G166" s="337"/>
      <c r="H166" s="332"/>
      <c r="I166" s="332"/>
      <c r="J166" s="338"/>
      <c r="K166" s="338"/>
      <c r="L166" s="338"/>
      <c r="M166" s="339"/>
      <c r="N166" s="338"/>
      <c r="O166" s="340"/>
      <c r="P166" s="339"/>
      <c r="Q166" s="341"/>
      <c r="R166" s="341"/>
      <c r="S166" s="568"/>
      <c r="T166" s="568"/>
      <c r="U166" s="568"/>
      <c r="V166" s="579"/>
      <c r="W166" s="579"/>
      <c r="X166" s="568"/>
      <c r="Y166" s="330"/>
      <c r="Z166" s="330"/>
      <c r="AA166" s="330"/>
      <c r="AB166" s="330"/>
      <c r="AC166" s="330"/>
    </row>
    <row r="167" spans="1:29" s="331" customFormat="1" x14ac:dyDescent="0.25">
      <c r="A167" s="344"/>
      <c r="B167" s="335"/>
      <c r="C167" s="335"/>
      <c r="D167" s="335"/>
      <c r="E167" s="335"/>
      <c r="F167" s="345"/>
      <c r="G167" s="346"/>
      <c r="H167" s="332"/>
      <c r="I167" s="332"/>
      <c r="J167" s="338"/>
      <c r="K167" s="338"/>
      <c r="L167" s="338"/>
      <c r="M167" s="339"/>
      <c r="N167" s="338"/>
      <c r="O167" s="340"/>
      <c r="P167" s="74"/>
      <c r="Q167" s="74"/>
      <c r="R167" s="74"/>
      <c r="S167" s="569"/>
      <c r="T167" s="569"/>
      <c r="U167" s="569"/>
      <c r="V167" s="580"/>
      <c r="W167" s="580"/>
      <c r="X167" s="569"/>
      <c r="Y167" s="330"/>
      <c r="Z167" s="330"/>
      <c r="AA167" s="330"/>
      <c r="AB167" s="330"/>
      <c r="AC167" s="330"/>
    </row>
    <row r="168" spans="1:29" s="331" customFormat="1" x14ac:dyDescent="0.25">
      <c r="A168" s="344"/>
      <c r="B168" s="347"/>
      <c r="C168" s="347"/>
      <c r="D168" s="347"/>
      <c r="E168" s="347"/>
      <c r="F168" s="348"/>
      <c r="G168" s="346"/>
      <c r="H168" s="332"/>
      <c r="I168" s="332"/>
      <c r="J168" s="338"/>
      <c r="K168" s="338"/>
      <c r="L168" s="338"/>
      <c r="M168" s="338"/>
      <c r="N168" s="338"/>
      <c r="O168" s="340"/>
      <c r="P168" s="349"/>
      <c r="Q168" s="350"/>
      <c r="R168" s="350"/>
      <c r="S168" s="570"/>
      <c r="T168" s="570"/>
      <c r="U168" s="570"/>
      <c r="V168" s="581"/>
      <c r="W168" s="581"/>
      <c r="X168" s="570"/>
      <c r="Y168" s="330"/>
      <c r="Z168" s="330"/>
      <c r="AA168" s="330"/>
      <c r="AB168" s="330"/>
      <c r="AC168" s="330"/>
    </row>
    <row r="169" spans="1:29" s="331" customFormat="1" ht="15" x14ac:dyDescent="0.25">
      <c r="A169" s="573"/>
      <c r="B169" s="574"/>
      <c r="C169" s="574"/>
      <c r="D169" s="574"/>
      <c r="E169" s="574"/>
      <c r="F169" s="574"/>
      <c r="G169" s="574"/>
      <c r="H169" s="574"/>
      <c r="I169" s="574"/>
      <c r="J169" s="574"/>
      <c r="K169" s="574"/>
      <c r="L169" s="574"/>
      <c r="M169" s="574"/>
      <c r="N169" s="574"/>
      <c r="O169" s="574"/>
      <c r="P169" s="574"/>
      <c r="Q169" s="574"/>
      <c r="R169" s="574"/>
      <c r="S169" s="574"/>
      <c r="T169" s="574"/>
      <c r="U169" s="574"/>
      <c r="V169" s="574"/>
      <c r="W169" s="574"/>
      <c r="X169" s="575"/>
      <c r="Y169" s="330"/>
      <c r="Z169" s="330"/>
      <c r="AA169" s="330"/>
      <c r="AB169" s="330"/>
      <c r="AC169" s="330"/>
    </row>
    <row r="170" spans="1:29" s="331" customFormat="1" ht="15.75" x14ac:dyDescent="0.25">
      <c r="A170" s="360"/>
      <c r="B170" s="334"/>
      <c r="C170" s="335"/>
      <c r="D170" s="335"/>
      <c r="E170" s="335"/>
      <c r="F170" s="336"/>
      <c r="G170" s="337"/>
      <c r="H170" s="332"/>
      <c r="I170" s="332"/>
      <c r="J170" s="338"/>
      <c r="K170" s="338"/>
      <c r="L170" s="338"/>
      <c r="M170" s="339"/>
      <c r="N170" s="338"/>
      <c r="O170" s="340"/>
      <c r="P170" s="339"/>
      <c r="Q170" s="341"/>
      <c r="R170" s="341"/>
      <c r="S170" s="568"/>
      <c r="T170" s="595"/>
      <c r="U170" s="355"/>
      <c r="V170" s="579"/>
      <c r="W170" s="579"/>
      <c r="X170" s="591"/>
      <c r="Y170" s="330"/>
      <c r="Z170" s="330"/>
      <c r="AA170" s="330"/>
      <c r="AB170" s="330"/>
      <c r="AC170" s="330"/>
    </row>
    <row r="171" spans="1:29" s="331" customFormat="1" x14ac:dyDescent="0.25">
      <c r="A171" s="360"/>
      <c r="B171" s="335"/>
      <c r="C171" s="335"/>
      <c r="D171" s="335"/>
      <c r="E171" s="335"/>
      <c r="F171" s="345"/>
      <c r="G171" s="346"/>
      <c r="H171" s="332"/>
      <c r="I171" s="332"/>
      <c r="J171" s="338"/>
      <c r="K171" s="338"/>
      <c r="L171" s="338"/>
      <c r="M171" s="339"/>
      <c r="N171" s="338"/>
      <c r="O171" s="340"/>
      <c r="P171" s="74"/>
      <c r="Q171" s="74"/>
      <c r="R171" s="74"/>
      <c r="S171" s="569"/>
      <c r="T171" s="595"/>
      <c r="U171" s="355"/>
      <c r="V171" s="580"/>
      <c r="W171" s="580"/>
      <c r="X171" s="592"/>
      <c r="Y171" s="330"/>
      <c r="Z171" s="330"/>
      <c r="AA171" s="330"/>
      <c r="AB171" s="330"/>
      <c r="AC171" s="330"/>
    </row>
    <row r="172" spans="1:29" s="331" customFormat="1" x14ac:dyDescent="0.25">
      <c r="A172" s="360"/>
      <c r="B172" s="335"/>
      <c r="C172" s="335"/>
      <c r="D172" s="335"/>
      <c r="E172" s="335"/>
      <c r="F172" s="345"/>
      <c r="G172" s="346"/>
      <c r="H172" s="353"/>
      <c r="I172" s="332"/>
      <c r="J172" s="338"/>
      <c r="K172" s="338"/>
      <c r="L172" s="338"/>
      <c r="M172" s="338"/>
      <c r="N172" s="338"/>
      <c r="O172" s="340"/>
      <c r="P172" s="349"/>
      <c r="Q172" s="350"/>
      <c r="R172" s="350"/>
      <c r="S172" s="570"/>
      <c r="T172" s="595"/>
      <c r="U172" s="355"/>
      <c r="V172" s="581"/>
      <c r="W172" s="581"/>
      <c r="X172" s="593"/>
      <c r="Y172" s="330"/>
      <c r="Z172" s="330"/>
      <c r="AA172" s="330"/>
      <c r="AB172" s="330"/>
      <c r="AC172" s="330"/>
    </row>
    <row r="173" spans="1:29" s="331" customFormat="1" x14ac:dyDescent="0.25">
      <c r="A173" s="351"/>
      <c r="B173" s="352"/>
      <c r="C173" s="352"/>
      <c r="D173" s="352"/>
      <c r="E173" s="352"/>
      <c r="F173" s="352"/>
      <c r="G173" s="353"/>
      <c r="H173" s="353"/>
      <c r="I173" s="353"/>
      <c r="J173" s="353"/>
      <c r="K173" s="353"/>
      <c r="L173" s="353"/>
      <c r="M173" s="353"/>
      <c r="N173" s="353"/>
      <c r="O173" s="353"/>
      <c r="P173" s="353"/>
      <c r="Q173" s="354"/>
      <c r="R173" s="354"/>
      <c r="S173" s="355"/>
      <c r="T173" s="355"/>
      <c r="U173" s="355"/>
      <c r="V173" s="358"/>
      <c r="W173" s="401"/>
      <c r="X173" s="359"/>
      <c r="Y173" s="330"/>
      <c r="Z173" s="330"/>
      <c r="AA173" s="330"/>
      <c r="AB173" s="330"/>
      <c r="AC173" s="330"/>
    </row>
    <row r="174" spans="1:29" s="331" customFormat="1" ht="15.75" customHeight="1" x14ac:dyDescent="0.25">
      <c r="A174" s="360"/>
      <c r="B174" s="334"/>
      <c r="C174" s="335"/>
      <c r="D174" s="335"/>
      <c r="E174" s="335"/>
      <c r="F174" s="336"/>
      <c r="G174" s="337"/>
      <c r="H174" s="332"/>
      <c r="I174" s="332"/>
      <c r="J174" s="338"/>
      <c r="K174" s="338"/>
      <c r="L174" s="338"/>
      <c r="M174" s="339"/>
      <c r="N174" s="338"/>
      <c r="O174" s="340"/>
      <c r="P174" s="339"/>
      <c r="Q174" s="341"/>
      <c r="R174" s="341"/>
      <c r="S174" s="568"/>
      <c r="T174" s="595"/>
      <c r="U174" s="355"/>
      <c r="V174" s="579"/>
      <c r="W174" s="579"/>
      <c r="X174" s="591"/>
      <c r="Y174" s="330"/>
      <c r="Z174" s="330"/>
      <c r="AA174" s="330"/>
      <c r="AB174" s="330"/>
      <c r="AC174" s="330"/>
    </row>
    <row r="175" spans="1:29" s="331" customFormat="1" x14ac:dyDescent="0.25">
      <c r="A175" s="360"/>
      <c r="B175" s="335"/>
      <c r="C175" s="335"/>
      <c r="D175" s="335"/>
      <c r="E175" s="335"/>
      <c r="F175" s="345"/>
      <c r="G175" s="346"/>
      <c r="H175" s="332"/>
      <c r="I175" s="332"/>
      <c r="J175" s="338"/>
      <c r="K175" s="338"/>
      <c r="L175" s="338"/>
      <c r="M175" s="339"/>
      <c r="N175" s="338"/>
      <c r="O175" s="340"/>
      <c r="P175" s="74"/>
      <c r="Q175" s="74"/>
      <c r="R175" s="74"/>
      <c r="S175" s="569"/>
      <c r="T175" s="595"/>
      <c r="U175" s="355"/>
      <c r="V175" s="581"/>
      <c r="W175" s="581"/>
      <c r="X175" s="593"/>
      <c r="Y175" s="330"/>
      <c r="Z175" s="330"/>
      <c r="AA175" s="330"/>
      <c r="AB175" s="330"/>
      <c r="AC175" s="330"/>
    </row>
    <row r="176" spans="1:29" s="331" customFormat="1" x14ac:dyDescent="0.25">
      <c r="A176" s="360"/>
      <c r="B176" s="335"/>
      <c r="C176" s="335"/>
      <c r="D176" s="335"/>
      <c r="E176" s="335"/>
      <c r="F176" s="345"/>
      <c r="G176" s="346"/>
      <c r="H176" s="353"/>
      <c r="I176" s="332"/>
      <c r="J176" s="338"/>
      <c r="K176" s="338"/>
      <c r="L176" s="338"/>
      <c r="M176" s="338"/>
      <c r="N176" s="338"/>
      <c r="O176" s="340"/>
      <c r="P176" s="349"/>
      <c r="Q176" s="350"/>
      <c r="R176" s="350"/>
      <c r="S176" s="570"/>
      <c r="T176" s="595"/>
      <c r="U176" s="355"/>
      <c r="V176" s="358"/>
      <c r="W176" s="401"/>
      <c r="X176" s="359"/>
      <c r="Y176" s="330"/>
      <c r="Z176" s="330"/>
      <c r="AA176" s="330"/>
      <c r="AB176" s="330"/>
      <c r="AC176" s="330"/>
    </row>
    <row r="177" spans="1:29" s="331" customFormat="1" x14ac:dyDescent="0.25">
      <c r="A177" s="351"/>
      <c r="B177" s="352"/>
      <c r="C177" s="352"/>
      <c r="D177" s="352"/>
      <c r="E177" s="352"/>
      <c r="F177" s="352"/>
      <c r="G177" s="353"/>
      <c r="H177" s="353"/>
      <c r="I177" s="353"/>
      <c r="J177" s="353"/>
      <c r="K177" s="353"/>
      <c r="L177" s="353"/>
      <c r="M177" s="353"/>
      <c r="N177" s="353"/>
      <c r="O177" s="353"/>
      <c r="P177" s="353"/>
      <c r="Q177" s="354"/>
      <c r="R177" s="354"/>
      <c r="S177" s="355"/>
      <c r="T177" s="355"/>
      <c r="U177" s="355"/>
      <c r="V177" s="358"/>
      <c r="W177" s="401"/>
      <c r="X177" s="359"/>
      <c r="Y177" s="330"/>
      <c r="Z177" s="330"/>
      <c r="AA177" s="330"/>
      <c r="AB177" s="330"/>
      <c r="AC177" s="330"/>
    </row>
    <row r="178" spans="1:29" s="331" customFormat="1" ht="15.75" x14ac:dyDescent="0.25">
      <c r="A178" s="360"/>
      <c r="B178" s="334"/>
      <c r="C178" s="335"/>
      <c r="D178" s="335"/>
      <c r="E178" s="335"/>
      <c r="F178" s="336"/>
      <c r="G178" s="337"/>
      <c r="H178" s="332"/>
      <c r="I178" s="332"/>
      <c r="J178" s="338"/>
      <c r="K178" s="338"/>
      <c r="L178" s="338"/>
      <c r="M178" s="339"/>
      <c r="N178" s="338"/>
      <c r="O178" s="340"/>
      <c r="P178" s="339"/>
      <c r="Q178" s="341"/>
      <c r="R178" s="341"/>
      <c r="S178" s="568"/>
      <c r="T178" s="595"/>
      <c r="U178" s="355"/>
      <c r="V178" s="579"/>
      <c r="W178" s="579"/>
      <c r="X178" s="591"/>
      <c r="Y178" s="330"/>
      <c r="Z178" s="330"/>
      <c r="AA178" s="330"/>
      <c r="AB178" s="330"/>
      <c r="AC178" s="330"/>
    </row>
    <row r="179" spans="1:29" s="331" customFormat="1" x14ac:dyDescent="0.25">
      <c r="A179" s="360"/>
      <c r="B179" s="335"/>
      <c r="C179" s="335"/>
      <c r="D179" s="335"/>
      <c r="E179" s="335"/>
      <c r="F179" s="345"/>
      <c r="G179" s="346"/>
      <c r="H179" s="332"/>
      <c r="I179" s="332"/>
      <c r="J179" s="338"/>
      <c r="K179" s="338"/>
      <c r="L179" s="338"/>
      <c r="M179" s="339"/>
      <c r="N179" s="338"/>
      <c r="O179" s="340"/>
      <c r="P179" s="74"/>
      <c r="Q179" s="74"/>
      <c r="R179" s="74"/>
      <c r="S179" s="569"/>
      <c r="T179" s="595"/>
      <c r="U179" s="355"/>
      <c r="V179" s="581"/>
      <c r="W179" s="581"/>
      <c r="X179" s="593"/>
      <c r="Y179" s="330"/>
      <c r="Z179" s="330"/>
      <c r="AA179" s="330"/>
      <c r="AB179" s="330"/>
      <c r="AC179" s="330"/>
    </row>
    <row r="180" spans="1:29" s="331" customFormat="1" x14ac:dyDescent="0.25">
      <c r="A180" s="360"/>
      <c r="B180" s="335"/>
      <c r="C180" s="335"/>
      <c r="D180" s="335"/>
      <c r="E180" s="335"/>
      <c r="F180" s="345"/>
      <c r="G180" s="346"/>
      <c r="H180" s="353"/>
      <c r="I180" s="332"/>
      <c r="J180" s="338"/>
      <c r="K180" s="338"/>
      <c r="L180" s="338"/>
      <c r="M180" s="338"/>
      <c r="N180" s="338"/>
      <c r="O180" s="340"/>
      <c r="P180" s="349"/>
      <c r="Q180" s="350"/>
      <c r="R180" s="350"/>
      <c r="S180" s="570"/>
      <c r="T180" s="595"/>
      <c r="U180" s="355"/>
      <c r="V180" s="358"/>
      <c r="W180" s="401"/>
      <c r="X180" s="359"/>
      <c r="Y180" s="330"/>
      <c r="Z180" s="330"/>
      <c r="AA180" s="330"/>
      <c r="AB180" s="330"/>
      <c r="AC180" s="330"/>
    </row>
    <row r="181" spans="1:29" s="331" customFormat="1" x14ac:dyDescent="0.25">
      <c r="A181" s="351"/>
      <c r="B181" s="352"/>
      <c r="C181" s="352"/>
      <c r="D181" s="352"/>
      <c r="E181" s="352"/>
      <c r="F181" s="352"/>
      <c r="G181" s="353"/>
      <c r="H181" s="353"/>
      <c r="I181" s="353"/>
      <c r="J181" s="353"/>
      <c r="K181" s="353"/>
      <c r="L181" s="353"/>
      <c r="M181" s="353"/>
      <c r="N181" s="353"/>
      <c r="O181" s="353"/>
      <c r="P181" s="353"/>
      <c r="Q181" s="354"/>
      <c r="R181" s="354"/>
      <c r="S181" s="355"/>
      <c r="T181" s="355"/>
      <c r="U181" s="355"/>
      <c r="V181" s="358"/>
      <c r="W181" s="401"/>
      <c r="X181" s="359"/>
      <c r="Y181" s="330"/>
      <c r="Z181" s="330"/>
      <c r="AA181" s="330"/>
      <c r="AB181" s="330"/>
      <c r="AC181" s="330"/>
    </row>
    <row r="182" spans="1:29" s="331" customFormat="1" ht="15.75" x14ac:dyDescent="0.25">
      <c r="A182" s="360"/>
      <c r="B182" s="334"/>
      <c r="C182" s="335"/>
      <c r="D182" s="335"/>
      <c r="E182" s="335"/>
      <c r="F182" s="336"/>
      <c r="G182" s="337"/>
      <c r="H182" s="332"/>
      <c r="I182" s="332"/>
      <c r="J182" s="338"/>
      <c r="K182" s="338"/>
      <c r="L182" s="338"/>
      <c r="M182" s="339"/>
      <c r="N182" s="338"/>
      <c r="O182" s="340"/>
      <c r="P182" s="339"/>
      <c r="Q182" s="341"/>
      <c r="R182" s="341"/>
      <c r="S182" s="568"/>
      <c r="T182" s="595"/>
      <c r="U182" s="355"/>
      <c r="V182" s="579"/>
      <c r="W182" s="579"/>
      <c r="X182" s="591"/>
      <c r="Y182" s="330"/>
      <c r="Z182" s="330"/>
      <c r="AA182" s="330"/>
      <c r="AB182" s="330"/>
      <c r="AC182" s="330"/>
    </row>
    <row r="183" spans="1:29" s="331" customFormat="1" x14ac:dyDescent="0.25">
      <c r="A183" s="360"/>
      <c r="B183" s="335"/>
      <c r="C183" s="335"/>
      <c r="D183" s="335"/>
      <c r="E183" s="335"/>
      <c r="F183" s="345"/>
      <c r="G183" s="346"/>
      <c r="H183" s="332"/>
      <c r="I183" s="332"/>
      <c r="J183" s="338"/>
      <c r="K183" s="338"/>
      <c r="L183" s="338"/>
      <c r="M183" s="339"/>
      <c r="N183" s="338"/>
      <c r="O183" s="340"/>
      <c r="P183" s="74"/>
      <c r="Q183" s="74"/>
      <c r="R183" s="74"/>
      <c r="S183" s="569"/>
      <c r="T183" s="595"/>
      <c r="U183" s="355"/>
      <c r="V183" s="581"/>
      <c r="W183" s="581"/>
      <c r="X183" s="593"/>
      <c r="Y183" s="330"/>
      <c r="Z183" s="330"/>
      <c r="AA183" s="330"/>
      <c r="AB183" s="330"/>
      <c r="AC183" s="330"/>
    </row>
    <row r="184" spans="1:29" s="331" customFormat="1" x14ac:dyDescent="0.25">
      <c r="A184" s="360"/>
      <c r="B184" s="335"/>
      <c r="C184" s="335"/>
      <c r="D184" s="335"/>
      <c r="E184" s="335"/>
      <c r="F184" s="345"/>
      <c r="G184" s="346"/>
      <c r="H184" s="353"/>
      <c r="I184" s="332"/>
      <c r="J184" s="338"/>
      <c r="K184" s="338"/>
      <c r="L184" s="338"/>
      <c r="M184" s="338"/>
      <c r="N184" s="338"/>
      <c r="O184" s="340"/>
      <c r="P184" s="349"/>
      <c r="Q184" s="350"/>
      <c r="R184" s="350"/>
      <c r="S184" s="570"/>
      <c r="T184" s="595"/>
      <c r="U184" s="355"/>
      <c r="V184" s="358"/>
      <c r="W184" s="401"/>
      <c r="X184" s="359"/>
      <c r="Y184" s="330"/>
      <c r="Z184" s="330"/>
      <c r="AA184" s="330"/>
      <c r="AB184" s="330"/>
      <c r="AC184" s="330"/>
    </row>
    <row r="185" spans="1:29" s="331" customFormat="1" x14ac:dyDescent="0.25">
      <c r="A185" s="351"/>
      <c r="B185" s="352"/>
      <c r="C185" s="352"/>
      <c r="D185" s="352"/>
      <c r="E185" s="352"/>
      <c r="F185" s="352"/>
      <c r="G185" s="353"/>
      <c r="H185" s="353"/>
      <c r="I185" s="353"/>
      <c r="J185" s="353"/>
      <c r="K185" s="353"/>
      <c r="L185" s="353"/>
      <c r="M185" s="353"/>
      <c r="N185" s="353"/>
      <c r="O185" s="353"/>
      <c r="P185" s="353"/>
      <c r="Q185" s="354"/>
      <c r="R185" s="354"/>
      <c r="S185" s="355"/>
      <c r="T185" s="355"/>
      <c r="U185" s="355"/>
      <c r="V185" s="358"/>
      <c r="W185" s="401"/>
      <c r="X185" s="359"/>
      <c r="Y185" s="330"/>
      <c r="Z185" s="330"/>
      <c r="AA185" s="330"/>
      <c r="AB185" s="330"/>
      <c r="AC185" s="330"/>
    </row>
    <row r="186" spans="1:29" s="331" customFormat="1" ht="15.75" x14ac:dyDescent="0.25">
      <c r="A186" s="360"/>
      <c r="B186" s="334"/>
      <c r="C186" s="335"/>
      <c r="D186" s="335"/>
      <c r="E186" s="335"/>
      <c r="F186" s="336"/>
      <c r="G186" s="337"/>
      <c r="H186" s="332"/>
      <c r="I186" s="332"/>
      <c r="J186" s="338"/>
      <c r="K186" s="338"/>
      <c r="L186" s="338"/>
      <c r="M186" s="339"/>
      <c r="N186" s="338"/>
      <c r="O186" s="340"/>
      <c r="P186" s="339"/>
      <c r="Q186" s="341"/>
      <c r="R186" s="341"/>
      <c r="S186" s="568"/>
      <c r="T186" s="595"/>
      <c r="U186" s="355"/>
      <c r="V186" s="579"/>
      <c r="W186" s="579"/>
      <c r="X186" s="591"/>
      <c r="Y186" s="330"/>
      <c r="Z186" s="330"/>
      <c r="AA186" s="330"/>
      <c r="AB186" s="330"/>
      <c r="AC186" s="330"/>
    </row>
    <row r="187" spans="1:29" s="331" customFormat="1" x14ac:dyDescent="0.25">
      <c r="A187" s="360"/>
      <c r="B187" s="335"/>
      <c r="C187" s="335"/>
      <c r="D187" s="335"/>
      <c r="E187" s="335"/>
      <c r="F187" s="345"/>
      <c r="G187" s="346"/>
      <c r="H187" s="332"/>
      <c r="I187" s="332"/>
      <c r="J187" s="338"/>
      <c r="K187" s="338"/>
      <c r="L187" s="338"/>
      <c r="M187" s="339"/>
      <c r="N187" s="338"/>
      <c r="O187" s="340"/>
      <c r="P187" s="74"/>
      <c r="Q187" s="74"/>
      <c r="R187" s="74"/>
      <c r="S187" s="569"/>
      <c r="T187" s="595"/>
      <c r="U187" s="355"/>
      <c r="V187" s="581"/>
      <c r="W187" s="581"/>
      <c r="X187" s="593"/>
      <c r="Y187" s="330"/>
      <c r="Z187" s="330"/>
      <c r="AA187" s="330"/>
      <c r="AB187" s="330"/>
      <c r="AC187" s="330"/>
    </row>
    <row r="188" spans="1:29" s="331" customFormat="1" x14ac:dyDescent="0.25">
      <c r="A188" s="360"/>
      <c r="B188" s="335"/>
      <c r="C188" s="335"/>
      <c r="D188" s="335"/>
      <c r="E188" s="335"/>
      <c r="F188" s="345"/>
      <c r="G188" s="346"/>
      <c r="H188" s="353"/>
      <c r="I188" s="332"/>
      <c r="J188" s="338"/>
      <c r="K188" s="338"/>
      <c r="L188" s="338"/>
      <c r="M188" s="338"/>
      <c r="N188" s="338"/>
      <c r="O188" s="340"/>
      <c r="P188" s="349"/>
      <c r="Q188" s="350"/>
      <c r="R188" s="350"/>
      <c r="S188" s="570"/>
      <c r="T188" s="595"/>
      <c r="U188" s="355"/>
      <c r="V188" s="358"/>
      <c r="W188" s="401"/>
      <c r="X188" s="359"/>
      <c r="Y188" s="330"/>
      <c r="Z188" s="330"/>
      <c r="AA188" s="330"/>
      <c r="AB188" s="330"/>
      <c r="AC188" s="330"/>
    </row>
    <row r="189" spans="1:29" s="331" customFormat="1" x14ac:dyDescent="0.25">
      <c r="A189" s="351"/>
      <c r="B189" s="352"/>
      <c r="C189" s="352"/>
      <c r="D189" s="352"/>
      <c r="E189" s="352"/>
      <c r="F189" s="352"/>
      <c r="G189" s="353"/>
      <c r="H189" s="353"/>
      <c r="I189" s="353"/>
      <c r="J189" s="353"/>
      <c r="K189" s="353"/>
      <c r="L189" s="353"/>
      <c r="M189" s="353"/>
      <c r="N189" s="353"/>
      <c r="O189" s="353"/>
      <c r="P189" s="353"/>
      <c r="Q189" s="354"/>
      <c r="R189" s="354"/>
      <c r="S189" s="355"/>
      <c r="T189" s="355"/>
      <c r="U189" s="355"/>
      <c r="V189" s="358"/>
      <c r="W189" s="401"/>
      <c r="X189" s="359"/>
      <c r="Y189" s="330"/>
      <c r="Z189" s="330"/>
      <c r="AA189" s="330"/>
      <c r="AB189" s="330"/>
      <c r="AC189" s="330"/>
    </row>
    <row r="190" spans="1:29" s="331" customFormat="1" ht="15.75" customHeight="1" x14ac:dyDescent="0.25">
      <c r="A190" s="333"/>
      <c r="B190" s="334"/>
      <c r="C190" s="335"/>
      <c r="D190" s="335"/>
      <c r="E190" s="335"/>
      <c r="F190" s="336"/>
      <c r="G190" s="337"/>
      <c r="H190" s="332"/>
      <c r="I190" s="332"/>
      <c r="J190" s="338"/>
      <c r="K190" s="338"/>
      <c r="L190" s="338"/>
      <c r="M190" s="339"/>
      <c r="N190" s="338"/>
      <c r="O190" s="340"/>
      <c r="P190" s="339"/>
      <c r="Q190" s="341"/>
      <c r="R190" s="341"/>
      <c r="S190" s="568"/>
      <c r="T190" s="594"/>
      <c r="U190" s="568"/>
      <c r="V190" s="579"/>
      <c r="W190" s="579"/>
      <c r="X190" s="602"/>
      <c r="Y190" s="330"/>
      <c r="Z190" s="330"/>
      <c r="AA190" s="330"/>
      <c r="AB190" s="330"/>
      <c r="AC190" s="330"/>
    </row>
    <row r="191" spans="1:29" s="331" customFormat="1" x14ac:dyDescent="0.25">
      <c r="A191" s="344"/>
      <c r="B191" s="335"/>
      <c r="C191" s="335"/>
      <c r="D191" s="335"/>
      <c r="E191" s="335"/>
      <c r="F191" s="345"/>
      <c r="G191" s="346"/>
      <c r="H191" s="332"/>
      <c r="I191" s="332"/>
      <c r="J191" s="338"/>
      <c r="K191" s="338"/>
      <c r="L191" s="338"/>
      <c r="M191" s="339"/>
      <c r="N191" s="338"/>
      <c r="O191" s="340"/>
      <c r="P191" s="74"/>
      <c r="Q191" s="74"/>
      <c r="R191" s="74"/>
      <c r="S191" s="569"/>
      <c r="T191" s="594"/>
      <c r="U191" s="569"/>
      <c r="V191" s="580"/>
      <c r="W191" s="580"/>
      <c r="X191" s="603"/>
      <c r="Y191" s="330"/>
      <c r="Z191" s="330"/>
      <c r="AA191" s="330"/>
      <c r="AB191" s="330"/>
      <c r="AC191" s="330"/>
    </row>
    <row r="192" spans="1:29" s="331" customFormat="1" x14ac:dyDescent="0.25">
      <c r="A192" s="344"/>
      <c r="B192" s="347"/>
      <c r="C192" s="347"/>
      <c r="D192" s="347"/>
      <c r="E192" s="347"/>
      <c r="F192" s="348"/>
      <c r="G192" s="346"/>
      <c r="H192" s="332"/>
      <c r="I192" s="332"/>
      <c r="J192" s="338"/>
      <c r="K192" s="338"/>
      <c r="L192" s="338"/>
      <c r="M192" s="338"/>
      <c r="N192" s="338"/>
      <c r="O192" s="340"/>
      <c r="P192" s="349"/>
      <c r="Q192" s="350"/>
      <c r="R192" s="350"/>
      <c r="S192" s="570"/>
      <c r="T192" s="594"/>
      <c r="U192" s="570"/>
      <c r="V192" s="581"/>
      <c r="W192" s="581"/>
      <c r="X192" s="604"/>
      <c r="Y192" s="330"/>
      <c r="Z192" s="330"/>
      <c r="AA192" s="330"/>
      <c r="AB192" s="330"/>
      <c r="AC192" s="330"/>
    </row>
    <row r="193" spans="1:29" s="331" customFormat="1" ht="15" x14ac:dyDescent="0.25">
      <c r="A193" s="573"/>
      <c r="B193" s="574"/>
      <c r="C193" s="574"/>
      <c r="D193" s="574"/>
      <c r="E193" s="574"/>
      <c r="F193" s="574"/>
      <c r="G193" s="574"/>
      <c r="H193" s="574"/>
      <c r="I193" s="574"/>
      <c r="J193" s="574"/>
      <c r="K193" s="574"/>
      <c r="L193" s="574"/>
      <c r="M193" s="574"/>
      <c r="N193" s="574"/>
      <c r="O193" s="574"/>
      <c r="P193" s="574"/>
      <c r="Q193" s="574"/>
      <c r="R193" s="574"/>
      <c r="S193" s="574"/>
      <c r="T193" s="574"/>
      <c r="U193" s="574"/>
      <c r="V193" s="605"/>
      <c r="W193" s="605"/>
      <c r="X193" s="606"/>
      <c r="Y193" s="330"/>
      <c r="Z193" s="330"/>
      <c r="AA193" s="330"/>
      <c r="AB193" s="330"/>
      <c r="AC193" s="330"/>
    </row>
    <row r="194" spans="1:29" s="331" customFormat="1" ht="15.75" x14ac:dyDescent="0.25">
      <c r="A194" s="360"/>
      <c r="B194" s="334"/>
      <c r="C194" s="335"/>
      <c r="D194" s="335"/>
      <c r="E194" s="335"/>
      <c r="F194" s="336"/>
      <c r="G194" s="337"/>
      <c r="H194" s="332"/>
      <c r="I194" s="332"/>
      <c r="J194" s="338"/>
      <c r="K194" s="338"/>
      <c r="L194" s="338"/>
      <c r="M194" s="339"/>
      <c r="N194" s="338"/>
      <c r="O194" s="340"/>
      <c r="P194" s="339"/>
      <c r="Q194" s="341"/>
      <c r="R194" s="341"/>
      <c r="S194" s="568"/>
      <c r="T194" s="572"/>
      <c r="U194" s="568"/>
      <c r="V194" s="579"/>
      <c r="W194" s="579"/>
      <c r="X194" s="568"/>
      <c r="Y194" s="330"/>
      <c r="Z194" s="330"/>
      <c r="AA194" s="330"/>
      <c r="AB194" s="330"/>
      <c r="AC194" s="330"/>
    </row>
    <row r="195" spans="1:29" s="331" customFormat="1" x14ac:dyDescent="0.25">
      <c r="A195" s="360"/>
      <c r="B195" s="335"/>
      <c r="C195" s="335"/>
      <c r="D195" s="335"/>
      <c r="E195" s="335"/>
      <c r="F195" s="345"/>
      <c r="G195" s="346"/>
      <c r="H195" s="332"/>
      <c r="I195" s="332"/>
      <c r="J195" s="338"/>
      <c r="K195" s="338"/>
      <c r="L195" s="338"/>
      <c r="M195" s="339"/>
      <c r="N195" s="338"/>
      <c r="O195" s="340"/>
      <c r="P195" s="74"/>
      <c r="Q195" s="74"/>
      <c r="R195" s="74"/>
      <c r="S195" s="569"/>
      <c r="T195" s="572"/>
      <c r="U195" s="569"/>
      <c r="V195" s="580"/>
      <c r="W195" s="580"/>
      <c r="X195" s="569"/>
      <c r="Y195" s="330"/>
      <c r="Z195" s="330"/>
      <c r="AA195" s="330"/>
      <c r="AB195" s="330"/>
      <c r="AC195" s="330"/>
    </row>
    <row r="196" spans="1:29" s="331" customFormat="1" x14ac:dyDescent="0.25">
      <c r="A196" s="360"/>
      <c r="B196" s="335"/>
      <c r="C196" s="335"/>
      <c r="D196" s="335"/>
      <c r="E196" s="335"/>
      <c r="F196" s="345"/>
      <c r="G196" s="346"/>
      <c r="H196" s="332"/>
      <c r="I196" s="332"/>
      <c r="J196" s="338"/>
      <c r="K196" s="338"/>
      <c r="L196" s="338"/>
      <c r="M196" s="338"/>
      <c r="N196" s="338"/>
      <c r="O196" s="340"/>
      <c r="P196" s="349"/>
      <c r="Q196" s="350"/>
      <c r="R196" s="350"/>
      <c r="S196" s="570"/>
      <c r="T196" s="572"/>
      <c r="U196" s="569"/>
      <c r="V196" s="581"/>
      <c r="W196" s="581"/>
      <c r="X196" s="570"/>
      <c r="Y196" s="330"/>
      <c r="Z196" s="330"/>
      <c r="AA196" s="330"/>
      <c r="AB196" s="330"/>
      <c r="AC196" s="330"/>
    </row>
    <row r="197" spans="1:29" s="331" customFormat="1" x14ac:dyDescent="0.25">
      <c r="A197" s="360"/>
      <c r="B197" s="361"/>
      <c r="C197" s="338"/>
      <c r="D197" s="361"/>
      <c r="E197" s="362"/>
      <c r="F197" s="362"/>
      <c r="G197" s="362"/>
      <c r="H197" s="338"/>
      <c r="I197" s="338"/>
      <c r="J197" s="338"/>
      <c r="K197" s="338"/>
      <c r="L197" s="338"/>
      <c r="M197" s="339"/>
      <c r="N197" s="362"/>
      <c r="O197" s="338"/>
      <c r="P197" s="340"/>
      <c r="Q197" s="339"/>
      <c r="R197" s="335"/>
      <c r="S197" s="363"/>
      <c r="T197" s="364"/>
      <c r="U197" s="569"/>
      <c r="V197" s="365"/>
      <c r="W197" s="365"/>
      <c r="X197" s="366"/>
    </row>
    <row r="198" spans="1:29" s="331" customFormat="1" ht="15.75" x14ac:dyDescent="0.25">
      <c r="A198" s="360"/>
      <c r="B198" s="334"/>
      <c r="C198" s="335"/>
      <c r="D198" s="335"/>
      <c r="E198" s="335"/>
      <c r="F198" s="336"/>
      <c r="G198" s="337"/>
      <c r="H198" s="332"/>
      <c r="I198" s="332"/>
      <c r="J198" s="338"/>
      <c r="K198" s="338"/>
      <c r="L198" s="338"/>
      <c r="M198" s="339"/>
      <c r="N198" s="338"/>
      <c r="O198" s="340"/>
      <c r="P198" s="339"/>
      <c r="Q198" s="341"/>
      <c r="R198" s="341"/>
      <c r="S198" s="568"/>
      <c r="T198" s="571"/>
      <c r="U198" s="570"/>
      <c r="V198" s="579"/>
      <c r="W198" s="579"/>
      <c r="X198" s="568"/>
      <c r="Y198" s="330"/>
      <c r="Z198" s="330"/>
      <c r="AA198" s="330"/>
      <c r="AB198" s="330"/>
      <c r="AC198" s="330"/>
    </row>
    <row r="199" spans="1:29" s="331" customFormat="1" x14ac:dyDescent="0.25">
      <c r="A199" s="360"/>
      <c r="B199" s="335"/>
      <c r="C199" s="335"/>
      <c r="D199" s="335"/>
      <c r="E199" s="335"/>
      <c r="F199" s="345"/>
      <c r="G199" s="346"/>
      <c r="H199" s="332"/>
      <c r="I199" s="332"/>
      <c r="J199" s="338"/>
      <c r="K199" s="338"/>
      <c r="L199" s="338"/>
      <c r="M199" s="339"/>
      <c r="N199" s="338"/>
      <c r="O199" s="340"/>
      <c r="P199" s="74"/>
      <c r="Q199" s="74"/>
      <c r="R199" s="74"/>
      <c r="S199" s="569"/>
      <c r="T199" s="571"/>
      <c r="U199" s="367"/>
      <c r="V199" s="580"/>
      <c r="W199" s="580"/>
      <c r="X199" s="569"/>
      <c r="Y199" s="330"/>
      <c r="Z199" s="330"/>
      <c r="AA199" s="330"/>
      <c r="AB199" s="330"/>
      <c r="AC199" s="330"/>
    </row>
    <row r="200" spans="1:29" s="331" customFormat="1" x14ac:dyDescent="0.25">
      <c r="A200" s="360"/>
      <c r="B200" s="335"/>
      <c r="C200" s="335"/>
      <c r="D200" s="335"/>
      <c r="E200" s="335"/>
      <c r="F200" s="345"/>
      <c r="G200" s="346"/>
      <c r="H200" s="332"/>
      <c r="I200" s="332"/>
      <c r="J200" s="338"/>
      <c r="K200" s="338"/>
      <c r="L200" s="338"/>
      <c r="M200" s="338"/>
      <c r="N200" s="338"/>
      <c r="O200" s="340"/>
      <c r="P200" s="349"/>
      <c r="Q200" s="350"/>
      <c r="R200" s="350"/>
      <c r="S200" s="570"/>
      <c r="T200" s="571"/>
      <c r="U200" s="368"/>
      <c r="V200" s="581"/>
      <c r="W200" s="581"/>
      <c r="X200" s="570"/>
      <c r="Y200" s="330"/>
      <c r="Z200" s="330"/>
      <c r="AA200" s="330"/>
      <c r="AB200" s="330"/>
      <c r="AC200" s="330"/>
    </row>
    <row r="201" spans="1:29" s="331" customFormat="1" x14ac:dyDescent="0.25">
      <c r="A201" s="360"/>
      <c r="B201" s="361"/>
      <c r="C201" s="338"/>
      <c r="D201" s="361"/>
      <c r="E201" s="362"/>
      <c r="F201" s="362"/>
      <c r="G201" s="362"/>
      <c r="H201" s="338"/>
      <c r="I201" s="338"/>
      <c r="J201" s="338"/>
      <c r="K201" s="338"/>
      <c r="L201" s="338"/>
      <c r="M201" s="339"/>
      <c r="N201" s="362"/>
      <c r="O201" s="338"/>
      <c r="P201" s="340"/>
      <c r="Q201" s="339"/>
      <c r="R201" s="335"/>
      <c r="S201" s="368"/>
      <c r="U201" s="369"/>
      <c r="V201" s="380"/>
      <c r="W201" s="370"/>
      <c r="X201" s="369"/>
    </row>
    <row r="202" spans="1:29" s="331" customFormat="1" ht="15.75" customHeight="1" x14ac:dyDescent="0.25">
      <c r="A202" s="360"/>
      <c r="B202" s="334"/>
      <c r="C202" s="335"/>
      <c r="D202" s="335"/>
      <c r="E202" s="335"/>
      <c r="F202" s="336"/>
      <c r="G202" s="337"/>
      <c r="H202" s="332"/>
      <c r="I202" s="332"/>
      <c r="J202" s="338"/>
      <c r="K202" s="338"/>
      <c r="L202" s="338"/>
      <c r="M202" s="339"/>
      <c r="N202" s="338"/>
      <c r="O202" s="340"/>
      <c r="P202" s="339"/>
      <c r="Q202" s="341"/>
      <c r="R202" s="341"/>
      <c r="S202" s="568"/>
      <c r="T202" s="571"/>
      <c r="U202" s="368"/>
      <c r="V202" s="579"/>
      <c r="W202" s="579"/>
      <c r="X202" s="591"/>
      <c r="Y202" s="330"/>
      <c r="Z202" s="330"/>
      <c r="AA202" s="330"/>
      <c r="AB202" s="330"/>
      <c r="AC202" s="330"/>
    </row>
    <row r="203" spans="1:29" s="331" customFormat="1" x14ac:dyDescent="0.25">
      <c r="A203" s="360"/>
      <c r="B203" s="335"/>
      <c r="C203" s="335"/>
      <c r="D203" s="335"/>
      <c r="E203" s="335"/>
      <c r="F203" s="345"/>
      <c r="G203" s="346"/>
      <c r="H203" s="332"/>
      <c r="I203" s="332"/>
      <c r="J203" s="338"/>
      <c r="K203" s="338"/>
      <c r="L203" s="338"/>
      <c r="M203" s="339"/>
      <c r="N203" s="338"/>
      <c r="O203" s="340"/>
      <c r="P203" s="74"/>
      <c r="Q203" s="74"/>
      <c r="R203" s="74"/>
      <c r="S203" s="569"/>
      <c r="T203" s="571"/>
      <c r="U203" s="368"/>
      <c r="V203" s="580"/>
      <c r="W203" s="580"/>
      <c r="X203" s="592"/>
      <c r="Y203" s="330"/>
      <c r="Z203" s="330"/>
      <c r="AA203" s="330"/>
      <c r="AB203" s="330"/>
      <c r="AC203" s="330"/>
    </row>
    <row r="204" spans="1:29" s="331" customFormat="1" x14ac:dyDescent="0.25">
      <c r="A204" s="360"/>
      <c r="B204" s="335"/>
      <c r="C204" s="335"/>
      <c r="D204" s="335"/>
      <c r="E204" s="335"/>
      <c r="F204" s="345"/>
      <c r="G204" s="346"/>
      <c r="H204" s="332"/>
      <c r="I204" s="332"/>
      <c r="J204" s="338"/>
      <c r="K204" s="338"/>
      <c r="L204" s="338"/>
      <c r="M204" s="338"/>
      <c r="N204" s="338"/>
      <c r="O204" s="340"/>
      <c r="P204" s="349"/>
      <c r="Q204" s="350"/>
      <c r="R204" s="350"/>
      <c r="S204" s="570"/>
      <c r="T204" s="571"/>
      <c r="U204" s="368"/>
      <c r="V204" s="581"/>
      <c r="W204" s="581"/>
      <c r="X204" s="593"/>
      <c r="Y204" s="330"/>
      <c r="Z204" s="330"/>
      <c r="AA204" s="330"/>
      <c r="AB204" s="330"/>
      <c r="AC204" s="330"/>
    </row>
    <row r="205" spans="1:29" s="331" customFormat="1" x14ac:dyDescent="0.25">
      <c r="A205" s="360"/>
      <c r="B205" s="361"/>
      <c r="C205" s="338"/>
      <c r="D205" s="361"/>
      <c r="E205" s="362"/>
      <c r="F205" s="362"/>
      <c r="G205" s="362"/>
      <c r="H205" s="338"/>
      <c r="I205" s="338"/>
      <c r="J205" s="338"/>
      <c r="K205" s="338"/>
      <c r="L205" s="338"/>
      <c r="M205" s="339"/>
      <c r="N205" s="362"/>
      <c r="O205" s="338"/>
      <c r="P205" s="340"/>
      <c r="Q205" s="339"/>
      <c r="R205" s="335"/>
      <c r="S205" s="368"/>
      <c r="U205" s="369"/>
      <c r="V205" s="380"/>
      <c r="W205" s="370"/>
      <c r="X205" s="369"/>
    </row>
    <row r="206" spans="1:29" s="331" customFormat="1" ht="15.75" x14ac:dyDescent="0.25">
      <c r="A206" s="360"/>
      <c r="B206" s="334"/>
      <c r="C206" s="335"/>
      <c r="D206" s="335"/>
      <c r="E206" s="335"/>
      <c r="F206" s="336"/>
      <c r="G206" s="337"/>
      <c r="H206" s="332"/>
      <c r="I206" s="332"/>
      <c r="J206" s="338"/>
      <c r="K206" s="338"/>
      <c r="L206" s="338"/>
      <c r="M206" s="339"/>
      <c r="N206" s="338"/>
      <c r="O206" s="340"/>
      <c r="P206" s="339"/>
      <c r="Q206" s="341"/>
      <c r="R206" s="341"/>
      <c r="S206" s="596"/>
      <c r="T206" s="571"/>
      <c r="U206" s="368"/>
      <c r="V206" s="579"/>
      <c r="W206" s="579"/>
      <c r="X206" s="591"/>
      <c r="Y206" s="330"/>
      <c r="Z206" s="330"/>
      <c r="AA206" s="330"/>
      <c r="AB206" s="330"/>
      <c r="AC206" s="330"/>
    </row>
    <row r="207" spans="1:29" s="331" customFormat="1" x14ac:dyDescent="0.25">
      <c r="A207" s="360"/>
      <c r="B207" s="335"/>
      <c r="C207" s="335"/>
      <c r="D207" s="335"/>
      <c r="E207" s="335"/>
      <c r="F207" s="345"/>
      <c r="G207" s="346"/>
      <c r="H207" s="332"/>
      <c r="I207" s="332"/>
      <c r="J207" s="338"/>
      <c r="K207" s="338"/>
      <c r="L207" s="338"/>
      <c r="M207" s="339"/>
      <c r="N207" s="338"/>
      <c r="O207" s="340"/>
      <c r="P207" s="74"/>
      <c r="Q207" s="74"/>
      <c r="R207" s="74"/>
      <c r="S207" s="597"/>
      <c r="T207" s="571"/>
      <c r="U207" s="368"/>
      <c r="V207" s="581"/>
      <c r="W207" s="581"/>
      <c r="X207" s="593"/>
      <c r="Y207" s="330"/>
      <c r="Z207" s="330"/>
      <c r="AA207" s="330"/>
      <c r="AB207" s="330"/>
      <c r="AC207" s="330"/>
    </row>
    <row r="208" spans="1:29" s="331" customFormat="1" x14ac:dyDescent="0.25">
      <c r="A208" s="360"/>
      <c r="B208" s="335"/>
      <c r="C208" s="335"/>
      <c r="D208" s="335"/>
      <c r="E208" s="335"/>
      <c r="F208" s="345"/>
      <c r="G208" s="346"/>
      <c r="H208" s="332"/>
      <c r="I208" s="332"/>
      <c r="J208" s="338"/>
      <c r="K208" s="338"/>
      <c r="L208" s="338"/>
      <c r="M208" s="338"/>
      <c r="N208" s="338"/>
      <c r="O208" s="340"/>
      <c r="P208" s="349"/>
      <c r="Q208" s="350"/>
      <c r="R208" s="350"/>
      <c r="S208" s="386"/>
      <c r="T208" s="386"/>
      <c r="U208" s="368"/>
      <c r="V208" s="403"/>
      <c r="W208" s="372"/>
      <c r="X208" s="373"/>
      <c r="Y208" s="330"/>
      <c r="Z208" s="330"/>
      <c r="AA208" s="330"/>
      <c r="AB208" s="330"/>
      <c r="AC208" s="330"/>
    </row>
    <row r="209" spans="1:29" s="331" customFormat="1" ht="15.75" x14ac:dyDescent="0.25">
      <c r="A209" s="360"/>
      <c r="B209" s="334"/>
      <c r="C209" s="335"/>
      <c r="D209" s="335"/>
      <c r="E209" s="335"/>
      <c r="F209" s="336"/>
      <c r="G209" s="337"/>
      <c r="H209" s="332"/>
      <c r="I209" s="332"/>
      <c r="J209" s="338"/>
      <c r="K209" s="338"/>
      <c r="L209" s="338"/>
      <c r="M209" s="339"/>
      <c r="N209" s="338"/>
      <c r="O209" s="340"/>
      <c r="P209" s="339"/>
      <c r="Q209" s="341"/>
      <c r="R209" s="341"/>
      <c r="S209" s="596"/>
      <c r="T209" s="599"/>
      <c r="U209" s="356"/>
      <c r="V209" s="579"/>
      <c r="W209" s="579"/>
      <c r="X209" s="591"/>
      <c r="Y209" s="330"/>
      <c r="Z209" s="330"/>
      <c r="AA209" s="330"/>
      <c r="AB209" s="330"/>
      <c r="AC209" s="330"/>
    </row>
    <row r="210" spans="1:29" s="331" customFormat="1" x14ac:dyDescent="0.25">
      <c r="A210" s="360"/>
      <c r="B210" s="335"/>
      <c r="C210" s="335"/>
      <c r="D210" s="335"/>
      <c r="E210" s="335"/>
      <c r="F210" s="345"/>
      <c r="G210" s="346"/>
      <c r="H210" s="332"/>
      <c r="I210" s="332"/>
      <c r="J210" s="338"/>
      <c r="K210" s="338"/>
      <c r="L210" s="338"/>
      <c r="M210" s="339"/>
      <c r="N210" s="338"/>
      <c r="O210" s="340"/>
      <c r="P210" s="74"/>
      <c r="Q210" s="74"/>
      <c r="R210" s="74"/>
      <c r="S210" s="598"/>
      <c r="T210" s="600"/>
      <c r="U210" s="367"/>
      <c r="V210" s="581"/>
      <c r="W210" s="581"/>
      <c r="X210" s="593"/>
      <c r="Y210" s="330"/>
      <c r="Z210" s="330"/>
      <c r="AA210" s="330"/>
      <c r="AB210" s="330"/>
      <c r="AC210" s="330"/>
    </row>
    <row r="211" spans="1:29" s="331" customFormat="1" x14ac:dyDescent="0.25">
      <c r="A211" s="360"/>
      <c r="B211" s="335"/>
      <c r="C211" s="335"/>
      <c r="D211" s="335"/>
      <c r="E211" s="335"/>
      <c r="F211" s="345"/>
      <c r="G211" s="346"/>
      <c r="H211" s="332"/>
      <c r="I211" s="332"/>
      <c r="J211" s="338"/>
      <c r="K211" s="338"/>
      <c r="L211" s="338"/>
      <c r="M211" s="338"/>
      <c r="N211" s="338"/>
      <c r="O211" s="340"/>
      <c r="P211" s="349"/>
      <c r="Q211" s="350"/>
      <c r="R211" s="350"/>
      <c r="S211" s="597"/>
      <c r="T211" s="601"/>
      <c r="U211" s="368"/>
      <c r="V211" s="403"/>
      <c r="W211" s="372"/>
      <c r="X211" s="373"/>
      <c r="Y211" s="330"/>
      <c r="Z211" s="330"/>
      <c r="AA211" s="330"/>
      <c r="AB211" s="330"/>
      <c r="AC211" s="330"/>
    </row>
    <row r="212" spans="1:29" s="331" customFormat="1" x14ac:dyDescent="0.25">
      <c r="A212" s="351"/>
      <c r="B212" s="352"/>
      <c r="C212" s="352"/>
      <c r="D212" s="352"/>
      <c r="E212" s="352"/>
      <c r="F212" s="352"/>
      <c r="G212" s="353"/>
      <c r="H212" s="353"/>
      <c r="I212" s="353"/>
      <c r="J212" s="353"/>
      <c r="K212" s="353"/>
      <c r="L212" s="353"/>
      <c r="M212" s="353"/>
      <c r="N212" s="353"/>
      <c r="O212" s="353"/>
      <c r="P212" s="353"/>
      <c r="Q212" s="354"/>
      <c r="R212" s="354"/>
      <c r="S212" s="355"/>
      <c r="T212" s="355"/>
      <c r="U212" s="356"/>
      <c r="V212" s="357"/>
      <c r="W212" s="401"/>
      <c r="X212" s="402"/>
      <c r="Y212" s="330"/>
      <c r="Z212" s="330"/>
      <c r="AA212" s="330"/>
      <c r="AB212" s="330"/>
      <c r="AC212" s="330"/>
    </row>
    <row r="213" spans="1:29" s="331" customFormat="1" ht="15.75" customHeight="1" x14ac:dyDescent="0.25">
      <c r="A213" s="333"/>
      <c r="B213" s="334"/>
      <c r="C213" s="335"/>
      <c r="D213" s="335"/>
      <c r="E213" s="335"/>
      <c r="F213" s="336"/>
      <c r="G213" s="337"/>
      <c r="H213" s="332"/>
      <c r="I213" s="332"/>
      <c r="J213" s="338"/>
      <c r="K213" s="338"/>
      <c r="L213" s="338"/>
      <c r="M213" s="339"/>
      <c r="N213" s="338"/>
      <c r="O213" s="340"/>
      <c r="P213" s="339"/>
      <c r="Q213" s="341"/>
      <c r="R213" s="341"/>
      <c r="S213" s="568"/>
      <c r="T213" s="595"/>
      <c r="U213" s="568"/>
      <c r="V213" s="579"/>
      <c r="W213" s="579"/>
      <c r="X213" s="568"/>
      <c r="Y213" s="330"/>
      <c r="Z213" s="330"/>
      <c r="AA213" s="330"/>
      <c r="AB213" s="330"/>
      <c r="AC213" s="330"/>
    </row>
    <row r="214" spans="1:29" s="331" customFormat="1" x14ac:dyDescent="0.25">
      <c r="A214" s="344"/>
      <c r="B214" s="335"/>
      <c r="C214" s="335"/>
      <c r="D214" s="335"/>
      <c r="E214" s="335"/>
      <c r="F214" s="345"/>
      <c r="G214" s="346"/>
      <c r="H214" s="332"/>
      <c r="I214" s="332"/>
      <c r="J214" s="338"/>
      <c r="K214" s="338"/>
      <c r="L214" s="338"/>
      <c r="M214" s="339"/>
      <c r="N214" s="338"/>
      <c r="O214" s="340"/>
      <c r="P214" s="74"/>
      <c r="Q214" s="74"/>
      <c r="R214" s="74"/>
      <c r="S214" s="569"/>
      <c r="T214" s="595"/>
      <c r="U214" s="569"/>
      <c r="V214" s="580"/>
      <c r="W214" s="580"/>
      <c r="X214" s="569"/>
      <c r="Y214" s="330"/>
      <c r="Z214" s="330"/>
      <c r="AA214" s="330"/>
      <c r="AB214" s="330"/>
      <c r="AC214" s="330"/>
    </row>
    <row r="215" spans="1:29" s="331" customFormat="1" x14ac:dyDescent="0.25">
      <c r="A215" s="344"/>
      <c r="B215" s="347"/>
      <c r="C215" s="347"/>
      <c r="D215" s="347"/>
      <c r="E215" s="347"/>
      <c r="F215" s="348"/>
      <c r="G215" s="346"/>
      <c r="H215" s="332"/>
      <c r="I215" s="332"/>
      <c r="J215" s="338"/>
      <c r="K215" s="338"/>
      <c r="L215" s="338"/>
      <c r="M215" s="338"/>
      <c r="N215" s="338"/>
      <c r="O215" s="340"/>
      <c r="P215" s="349"/>
      <c r="Q215" s="350"/>
      <c r="R215" s="350"/>
      <c r="S215" s="570"/>
      <c r="T215" s="595"/>
      <c r="U215" s="570"/>
      <c r="V215" s="581"/>
      <c r="W215" s="581"/>
      <c r="X215" s="570"/>
      <c r="Y215" s="330"/>
      <c r="Z215" s="330"/>
      <c r="AA215" s="330"/>
      <c r="AB215" s="330"/>
      <c r="AC215" s="330"/>
    </row>
    <row r="216" spans="1:29" s="331" customFormat="1" x14ac:dyDescent="0.25">
      <c r="A216" s="351"/>
      <c r="B216" s="352"/>
      <c r="C216" s="352"/>
      <c r="D216" s="352"/>
      <c r="E216" s="352"/>
      <c r="F216" s="352"/>
      <c r="G216" s="353"/>
      <c r="H216" s="353"/>
      <c r="I216" s="353"/>
      <c r="J216" s="353"/>
      <c r="K216" s="353"/>
      <c r="L216" s="353"/>
      <c r="M216" s="353"/>
      <c r="N216" s="353"/>
      <c r="O216" s="353"/>
      <c r="P216" s="353"/>
      <c r="Q216" s="404"/>
      <c r="R216" s="404"/>
      <c r="S216" s="405"/>
      <c r="T216" s="405"/>
      <c r="U216" s="405"/>
      <c r="V216" s="392"/>
      <c r="W216" s="392"/>
      <c r="X216" s="406"/>
      <c r="Y216" s="330"/>
      <c r="Z216" s="330"/>
      <c r="AA216" s="330"/>
      <c r="AB216" s="330"/>
      <c r="AC216" s="330"/>
    </row>
    <row r="217" spans="1:29" s="331" customFormat="1" ht="15.75" customHeight="1" x14ac:dyDescent="0.25">
      <c r="A217" s="333"/>
      <c r="B217" s="334"/>
      <c r="C217" s="335"/>
      <c r="D217" s="335"/>
      <c r="E217" s="335"/>
      <c r="F217" s="336"/>
      <c r="G217" s="337"/>
      <c r="H217" s="332"/>
      <c r="I217" s="332"/>
      <c r="J217" s="338"/>
      <c r="K217" s="338"/>
      <c r="L217" s="338"/>
      <c r="M217" s="339"/>
      <c r="N217" s="338"/>
      <c r="O217" s="340"/>
      <c r="P217" s="339"/>
      <c r="Q217" s="341"/>
      <c r="R217" s="341"/>
      <c r="S217" s="568"/>
      <c r="T217" s="595"/>
      <c r="U217" s="568"/>
      <c r="V217" s="579"/>
      <c r="W217" s="579"/>
      <c r="X217" s="568"/>
      <c r="Y217" s="330"/>
      <c r="Z217" s="330"/>
      <c r="AA217" s="330"/>
      <c r="AB217" s="330"/>
      <c r="AC217" s="330"/>
    </row>
    <row r="218" spans="1:29" s="331" customFormat="1" x14ac:dyDescent="0.25">
      <c r="A218" s="344"/>
      <c r="B218" s="335"/>
      <c r="C218" s="335"/>
      <c r="D218" s="335"/>
      <c r="E218" s="335"/>
      <c r="F218" s="345"/>
      <c r="G218" s="346"/>
      <c r="H218" s="332"/>
      <c r="I218" s="332"/>
      <c r="J218" s="338"/>
      <c r="K218" s="338"/>
      <c r="L218" s="338"/>
      <c r="M218" s="339"/>
      <c r="N218" s="338"/>
      <c r="O218" s="340"/>
      <c r="P218" s="74"/>
      <c r="Q218" s="74"/>
      <c r="R218" s="74"/>
      <c r="S218" s="569"/>
      <c r="T218" s="595"/>
      <c r="U218" s="569"/>
      <c r="V218" s="580"/>
      <c r="W218" s="580"/>
      <c r="X218" s="569"/>
      <c r="Y218" s="330"/>
      <c r="Z218" s="330"/>
      <c r="AA218" s="330"/>
      <c r="AB218" s="330"/>
      <c r="AC218" s="330"/>
    </row>
    <row r="219" spans="1:29" s="331" customFormat="1" x14ac:dyDescent="0.25">
      <c r="A219" s="344"/>
      <c r="B219" s="347"/>
      <c r="C219" s="347"/>
      <c r="D219" s="347"/>
      <c r="E219" s="347"/>
      <c r="F219" s="348"/>
      <c r="G219" s="346"/>
      <c r="H219" s="332"/>
      <c r="I219" s="332"/>
      <c r="J219" s="338"/>
      <c r="K219" s="338"/>
      <c r="L219" s="338"/>
      <c r="M219" s="338"/>
      <c r="N219" s="338"/>
      <c r="O219" s="340"/>
      <c r="P219" s="349"/>
      <c r="Q219" s="350"/>
      <c r="R219" s="350"/>
      <c r="S219" s="570"/>
      <c r="T219" s="595"/>
      <c r="U219" s="570"/>
      <c r="V219" s="581"/>
      <c r="W219" s="581"/>
      <c r="X219" s="570"/>
      <c r="Y219" s="330"/>
      <c r="Z219" s="330"/>
      <c r="AA219" s="330"/>
      <c r="AB219" s="330"/>
      <c r="AC219" s="330"/>
    </row>
    <row r="220" spans="1:29" s="331" customFormat="1" x14ac:dyDescent="0.25">
      <c r="A220" s="351"/>
      <c r="B220" s="352"/>
      <c r="C220" s="352"/>
      <c r="D220" s="352"/>
      <c r="E220" s="352"/>
      <c r="F220" s="352"/>
      <c r="G220" s="353"/>
      <c r="H220" s="353"/>
      <c r="I220" s="353"/>
      <c r="J220" s="353"/>
      <c r="K220" s="353"/>
      <c r="L220" s="353"/>
      <c r="M220" s="353"/>
      <c r="N220" s="353"/>
      <c r="O220" s="353"/>
      <c r="P220" s="353"/>
      <c r="Q220" s="404"/>
      <c r="R220" s="404"/>
      <c r="S220" s="405"/>
      <c r="T220" s="405"/>
      <c r="U220" s="405"/>
      <c r="V220" s="392"/>
      <c r="W220" s="392"/>
      <c r="X220" s="406"/>
      <c r="Y220" s="330"/>
      <c r="Z220" s="330"/>
      <c r="AA220" s="330"/>
      <c r="AB220" s="330"/>
      <c r="AC220" s="330"/>
    </row>
    <row r="221" spans="1:29" s="331" customFormat="1" ht="15.75" customHeight="1" x14ac:dyDescent="0.25">
      <c r="A221" s="333"/>
      <c r="B221" s="334"/>
      <c r="C221" s="335"/>
      <c r="D221" s="335"/>
      <c r="E221" s="335"/>
      <c r="F221" s="336"/>
      <c r="G221" s="337"/>
      <c r="H221" s="332"/>
      <c r="I221" s="332"/>
      <c r="J221" s="338"/>
      <c r="K221" s="338"/>
      <c r="L221" s="338"/>
      <c r="M221" s="339"/>
      <c r="N221" s="338"/>
      <c r="O221" s="340"/>
      <c r="P221" s="339"/>
      <c r="Q221" s="341"/>
      <c r="R221" s="341"/>
      <c r="S221" s="568"/>
      <c r="T221" s="594"/>
      <c r="U221" s="568"/>
      <c r="V221" s="579"/>
      <c r="W221" s="579"/>
      <c r="X221" s="568"/>
      <c r="Y221" s="330"/>
      <c r="Z221" s="330"/>
      <c r="AA221" s="330"/>
      <c r="AB221" s="330"/>
      <c r="AC221" s="330"/>
    </row>
    <row r="222" spans="1:29" s="331" customFormat="1" x14ac:dyDescent="0.25">
      <c r="A222" s="344"/>
      <c r="B222" s="335"/>
      <c r="C222" s="335"/>
      <c r="D222" s="335"/>
      <c r="E222" s="335"/>
      <c r="F222" s="345"/>
      <c r="G222" s="346"/>
      <c r="H222" s="332"/>
      <c r="I222" s="332"/>
      <c r="J222" s="338"/>
      <c r="K222" s="338"/>
      <c r="L222" s="338"/>
      <c r="M222" s="339"/>
      <c r="N222" s="338"/>
      <c r="O222" s="340"/>
      <c r="P222" s="74"/>
      <c r="Q222" s="74"/>
      <c r="R222" s="74"/>
      <c r="S222" s="569"/>
      <c r="T222" s="594"/>
      <c r="U222" s="569"/>
      <c r="V222" s="580"/>
      <c r="W222" s="580"/>
      <c r="X222" s="569"/>
      <c r="Y222" s="330"/>
      <c r="Z222" s="330"/>
      <c r="AA222" s="330"/>
      <c r="AB222" s="330"/>
      <c r="AC222" s="330"/>
    </row>
    <row r="223" spans="1:29" s="331" customFormat="1" x14ac:dyDescent="0.25">
      <c r="A223" s="344"/>
      <c r="B223" s="347"/>
      <c r="C223" s="347"/>
      <c r="D223" s="347"/>
      <c r="E223" s="347"/>
      <c r="F223" s="348"/>
      <c r="G223" s="346"/>
      <c r="H223" s="332"/>
      <c r="I223" s="332"/>
      <c r="J223" s="338"/>
      <c r="K223" s="338"/>
      <c r="L223" s="338"/>
      <c r="M223" s="338"/>
      <c r="N223" s="338"/>
      <c r="O223" s="340"/>
      <c r="P223" s="349"/>
      <c r="Q223" s="350"/>
      <c r="R223" s="350"/>
      <c r="S223" s="570"/>
      <c r="T223" s="594"/>
      <c r="U223" s="570"/>
      <c r="V223" s="581"/>
      <c r="W223" s="581"/>
      <c r="X223" s="570"/>
      <c r="Y223" s="330"/>
      <c r="Z223" s="330"/>
      <c r="AA223" s="330"/>
      <c r="AB223" s="330"/>
      <c r="AC223" s="330"/>
    </row>
    <row r="224" spans="1:29" s="331" customFormat="1" ht="15" x14ac:dyDescent="0.25">
      <c r="A224" s="573"/>
      <c r="B224" s="574"/>
      <c r="C224" s="574"/>
      <c r="D224" s="574"/>
      <c r="E224" s="574"/>
      <c r="F224" s="574"/>
      <c r="G224" s="574"/>
      <c r="H224" s="574"/>
      <c r="I224" s="574"/>
      <c r="J224" s="574"/>
      <c r="K224" s="574"/>
      <c r="L224" s="574"/>
      <c r="M224" s="574"/>
      <c r="N224" s="574"/>
      <c r="O224" s="574"/>
      <c r="P224" s="574"/>
      <c r="Q224" s="574"/>
      <c r="R224" s="574"/>
      <c r="S224" s="574"/>
      <c r="T224" s="574"/>
      <c r="U224" s="574"/>
      <c r="V224" s="574"/>
      <c r="W224" s="574"/>
      <c r="X224" s="575"/>
      <c r="Y224" s="330"/>
      <c r="Z224" s="330"/>
      <c r="AA224" s="330"/>
      <c r="AB224" s="330"/>
      <c r="AC224" s="330"/>
    </row>
    <row r="225" spans="1:29" s="331" customFormat="1" ht="15.75" customHeight="1" x14ac:dyDescent="0.25">
      <c r="A225" s="360"/>
      <c r="B225" s="334"/>
      <c r="C225" s="335"/>
      <c r="D225" s="335"/>
      <c r="E225" s="335"/>
      <c r="F225" s="336"/>
      <c r="G225" s="337"/>
      <c r="H225" s="332"/>
      <c r="I225" s="332"/>
      <c r="J225" s="338"/>
      <c r="K225" s="338"/>
      <c r="L225" s="338"/>
      <c r="M225" s="339"/>
      <c r="N225" s="338"/>
      <c r="O225" s="340"/>
      <c r="P225" s="339"/>
      <c r="Q225" s="341"/>
      <c r="R225" s="341"/>
      <c r="S225" s="568"/>
      <c r="T225" s="572"/>
      <c r="U225" s="568"/>
      <c r="V225" s="634"/>
      <c r="W225" s="636"/>
      <c r="X225" s="568"/>
      <c r="Y225" s="330"/>
      <c r="Z225" s="330"/>
      <c r="AA225" s="330"/>
      <c r="AB225" s="330"/>
      <c r="AC225" s="330"/>
    </row>
    <row r="226" spans="1:29" s="331" customFormat="1" x14ac:dyDescent="0.25">
      <c r="A226" s="360"/>
      <c r="B226" s="335"/>
      <c r="C226" s="335"/>
      <c r="D226" s="335"/>
      <c r="E226" s="335"/>
      <c r="F226" s="345"/>
      <c r="G226" s="346"/>
      <c r="H226" s="332"/>
      <c r="I226" s="332"/>
      <c r="J226" s="338"/>
      <c r="K226" s="338"/>
      <c r="L226" s="338"/>
      <c r="M226" s="339"/>
      <c r="N226" s="338"/>
      <c r="O226" s="340"/>
      <c r="P226" s="74"/>
      <c r="Q226" s="74"/>
      <c r="R226" s="74"/>
      <c r="S226" s="569"/>
      <c r="T226" s="572"/>
      <c r="U226" s="569"/>
      <c r="V226" s="635"/>
      <c r="W226" s="637"/>
      <c r="X226" s="569"/>
      <c r="Y226" s="330"/>
      <c r="Z226" s="330"/>
      <c r="AA226" s="330"/>
      <c r="AB226" s="330"/>
      <c r="AC226" s="330"/>
    </row>
    <row r="227" spans="1:29" s="331" customFormat="1" x14ac:dyDescent="0.25">
      <c r="A227" s="360"/>
      <c r="B227" s="335"/>
      <c r="C227" s="335"/>
      <c r="D227" s="335"/>
      <c r="E227" s="335"/>
      <c r="F227" s="345"/>
      <c r="G227" s="346"/>
      <c r="H227" s="332"/>
      <c r="I227" s="332"/>
      <c r="J227" s="338"/>
      <c r="K227" s="338"/>
      <c r="L227" s="338"/>
      <c r="M227" s="338"/>
      <c r="N227" s="338"/>
      <c r="O227" s="340"/>
      <c r="P227" s="349"/>
      <c r="Q227" s="350"/>
      <c r="R227" s="350"/>
      <c r="S227" s="570"/>
      <c r="T227" s="572"/>
      <c r="U227" s="569"/>
      <c r="V227" s="635"/>
      <c r="W227" s="637"/>
      <c r="X227" s="569"/>
      <c r="Y227" s="330"/>
      <c r="Z227" s="330"/>
      <c r="AA227" s="330"/>
      <c r="AB227" s="330"/>
      <c r="AC227" s="330"/>
    </row>
    <row r="228" spans="1:29" s="331" customFormat="1" x14ac:dyDescent="0.25">
      <c r="A228" s="360"/>
      <c r="B228" s="361"/>
      <c r="C228" s="338"/>
      <c r="D228" s="361"/>
      <c r="E228" s="362"/>
      <c r="F228" s="362"/>
      <c r="G228" s="362"/>
      <c r="H228" s="338"/>
      <c r="I228" s="338"/>
      <c r="J228" s="338"/>
      <c r="K228" s="338"/>
      <c r="L228" s="338"/>
      <c r="M228" s="339"/>
      <c r="N228" s="362"/>
      <c r="O228" s="338"/>
      <c r="P228" s="340"/>
      <c r="Q228" s="339"/>
      <c r="R228" s="335"/>
      <c r="S228" s="363"/>
      <c r="T228" s="364"/>
      <c r="U228" s="569"/>
      <c r="V228" s="365"/>
      <c r="W228" s="365"/>
      <c r="X228" s="366"/>
    </row>
    <row r="229" spans="1:29" s="331" customFormat="1" ht="15.75" customHeight="1" x14ac:dyDescent="0.25">
      <c r="A229" s="360"/>
      <c r="B229" s="334"/>
      <c r="C229" s="335"/>
      <c r="D229" s="335"/>
      <c r="E229" s="335"/>
      <c r="F229" s="336"/>
      <c r="G229" s="337"/>
      <c r="H229" s="332"/>
      <c r="I229" s="332"/>
      <c r="J229" s="338"/>
      <c r="K229" s="338"/>
      <c r="L229" s="338"/>
      <c r="M229" s="339"/>
      <c r="N229" s="338"/>
      <c r="O229" s="340"/>
      <c r="P229" s="339"/>
      <c r="Q229" s="341"/>
      <c r="R229" s="341"/>
      <c r="S229" s="568"/>
      <c r="T229" s="571"/>
      <c r="U229" s="570"/>
      <c r="V229" s="580"/>
      <c r="W229" s="580"/>
      <c r="X229" s="569"/>
      <c r="Y229" s="330"/>
      <c r="Z229" s="330"/>
      <c r="AA229" s="330"/>
      <c r="AB229" s="330"/>
      <c r="AC229" s="330"/>
    </row>
    <row r="230" spans="1:29" s="331" customFormat="1" x14ac:dyDescent="0.25">
      <c r="A230" s="360"/>
      <c r="B230" s="335"/>
      <c r="C230" s="335"/>
      <c r="D230" s="335"/>
      <c r="E230" s="335"/>
      <c r="F230" s="345"/>
      <c r="G230" s="346"/>
      <c r="H230" s="332"/>
      <c r="I230" s="332"/>
      <c r="J230" s="338"/>
      <c r="K230" s="338"/>
      <c r="L230" s="338"/>
      <c r="M230" s="339"/>
      <c r="N230" s="338"/>
      <c r="O230" s="340"/>
      <c r="P230" s="74"/>
      <c r="Q230" s="74"/>
      <c r="R230" s="74"/>
      <c r="S230" s="569"/>
      <c r="T230" s="571"/>
      <c r="U230" s="367"/>
      <c r="V230" s="580"/>
      <c r="W230" s="580"/>
      <c r="X230" s="569"/>
      <c r="Y230" s="330"/>
      <c r="Z230" s="330"/>
      <c r="AA230" s="330"/>
      <c r="AB230" s="330"/>
      <c r="AC230" s="330"/>
    </row>
    <row r="231" spans="1:29" s="331" customFormat="1" x14ac:dyDescent="0.25">
      <c r="A231" s="360"/>
      <c r="B231" s="335"/>
      <c r="C231" s="335"/>
      <c r="D231" s="335"/>
      <c r="E231" s="335"/>
      <c r="F231" s="345"/>
      <c r="G231" s="346"/>
      <c r="H231" s="332"/>
      <c r="I231" s="332"/>
      <c r="J231" s="338"/>
      <c r="K231" s="338"/>
      <c r="L231" s="338"/>
      <c r="M231" s="338"/>
      <c r="N231" s="338"/>
      <c r="O231" s="340"/>
      <c r="P231" s="349"/>
      <c r="Q231" s="350"/>
      <c r="R231" s="350"/>
      <c r="S231" s="570"/>
      <c r="T231" s="571"/>
      <c r="U231" s="368"/>
      <c r="V231" s="581"/>
      <c r="W231" s="581"/>
      <c r="X231" s="570"/>
      <c r="Y231" s="330"/>
      <c r="Z231" s="330"/>
      <c r="AA231" s="330"/>
      <c r="AB231" s="330"/>
      <c r="AC231" s="330"/>
    </row>
    <row r="232" spans="1:29" s="331" customFormat="1" x14ac:dyDescent="0.25">
      <c r="A232" s="360"/>
      <c r="B232" s="361"/>
      <c r="C232" s="338"/>
      <c r="D232" s="361"/>
      <c r="E232" s="362"/>
      <c r="F232" s="362"/>
      <c r="G232" s="362"/>
      <c r="H232" s="338"/>
      <c r="I232" s="338"/>
      <c r="J232" s="338"/>
      <c r="K232" s="338"/>
      <c r="L232" s="338"/>
      <c r="M232" s="339"/>
      <c r="N232" s="362"/>
      <c r="O232" s="338"/>
      <c r="P232" s="340"/>
      <c r="Q232" s="339"/>
      <c r="R232" s="335"/>
      <c r="S232" s="368"/>
      <c r="U232" s="369"/>
      <c r="V232" s="380"/>
      <c r="W232" s="370"/>
      <c r="X232" s="369"/>
    </row>
    <row r="233" spans="1:29" s="331" customFormat="1" ht="15.75" customHeight="1" x14ac:dyDescent="0.25">
      <c r="A233" s="360"/>
      <c r="B233" s="334"/>
      <c r="C233" s="335"/>
      <c r="D233" s="335"/>
      <c r="E233" s="335"/>
      <c r="F233" s="336"/>
      <c r="G233" s="337"/>
      <c r="H233" s="332"/>
      <c r="I233" s="332"/>
      <c r="J233" s="338"/>
      <c r="K233" s="338"/>
      <c r="L233" s="338"/>
      <c r="M233" s="339"/>
      <c r="N233" s="338"/>
      <c r="O233" s="340"/>
      <c r="P233" s="339"/>
      <c r="Q233" s="341"/>
      <c r="R233" s="341"/>
      <c r="S233" s="568"/>
      <c r="T233" s="571"/>
      <c r="U233" s="368"/>
      <c r="V233" s="579"/>
      <c r="W233" s="579"/>
      <c r="X233" s="591"/>
      <c r="Y233" s="330"/>
      <c r="Z233" s="330"/>
      <c r="AA233" s="330"/>
      <c r="AB233" s="330"/>
      <c r="AC233" s="330"/>
    </row>
    <row r="234" spans="1:29" s="331" customFormat="1" x14ac:dyDescent="0.25">
      <c r="A234" s="360"/>
      <c r="B234" s="335"/>
      <c r="C234" s="335"/>
      <c r="D234" s="335"/>
      <c r="E234" s="335"/>
      <c r="F234" s="345"/>
      <c r="G234" s="346"/>
      <c r="H234" s="332"/>
      <c r="I234" s="332"/>
      <c r="J234" s="338"/>
      <c r="K234" s="338"/>
      <c r="L234" s="338"/>
      <c r="M234" s="339"/>
      <c r="N234" s="338"/>
      <c r="O234" s="340"/>
      <c r="P234" s="74"/>
      <c r="Q234" s="74"/>
      <c r="R234" s="74"/>
      <c r="S234" s="569"/>
      <c r="T234" s="571"/>
      <c r="U234" s="368"/>
      <c r="V234" s="580"/>
      <c r="W234" s="580"/>
      <c r="X234" s="592"/>
      <c r="Y234" s="330"/>
      <c r="Z234" s="330"/>
      <c r="AA234" s="330"/>
      <c r="AB234" s="330"/>
      <c r="AC234" s="330"/>
    </row>
    <row r="235" spans="1:29" s="331" customFormat="1" x14ac:dyDescent="0.25">
      <c r="A235" s="360"/>
      <c r="B235" s="335"/>
      <c r="C235" s="335"/>
      <c r="D235" s="335"/>
      <c r="E235" s="335"/>
      <c r="F235" s="345"/>
      <c r="G235" s="346"/>
      <c r="H235" s="332"/>
      <c r="I235" s="332"/>
      <c r="J235" s="338"/>
      <c r="K235" s="338"/>
      <c r="L235" s="338"/>
      <c r="M235" s="338"/>
      <c r="N235" s="338"/>
      <c r="O235" s="340"/>
      <c r="P235" s="349"/>
      <c r="Q235" s="350"/>
      <c r="R235" s="350"/>
      <c r="S235" s="570"/>
      <c r="T235" s="571"/>
      <c r="U235" s="368"/>
      <c r="V235" s="581"/>
      <c r="W235" s="581"/>
      <c r="X235" s="593"/>
      <c r="Y235" s="330"/>
      <c r="Z235" s="330"/>
      <c r="AA235" s="330"/>
      <c r="AB235" s="330"/>
      <c r="AC235" s="330"/>
    </row>
    <row r="236" spans="1:29" s="331" customFormat="1" x14ac:dyDescent="0.25">
      <c r="A236" s="360"/>
      <c r="B236" s="361"/>
      <c r="C236" s="338"/>
      <c r="D236" s="361"/>
      <c r="E236" s="362"/>
      <c r="F236" s="362"/>
      <c r="G236" s="362"/>
      <c r="H236" s="338"/>
      <c r="I236" s="338"/>
      <c r="J236" s="338"/>
      <c r="K236" s="338"/>
      <c r="L236" s="338"/>
      <c r="M236" s="339"/>
      <c r="N236" s="362"/>
      <c r="O236" s="338"/>
      <c r="P236" s="340"/>
      <c r="Q236" s="339"/>
      <c r="R236" s="335"/>
      <c r="S236" s="368"/>
      <c r="U236" s="369"/>
      <c r="V236" s="380"/>
      <c r="W236" s="370"/>
      <c r="X236" s="369"/>
    </row>
    <row r="237" spans="1:29" s="331" customFormat="1" ht="15.75" customHeight="1" x14ac:dyDescent="0.25">
      <c r="A237" s="360"/>
      <c r="B237" s="334"/>
      <c r="C237" s="335"/>
      <c r="D237" s="335"/>
      <c r="E237" s="335"/>
      <c r="F237" s="336"/>
      <c r="G237" s="407"/>
      <c r="H237" s="332"/>
      <c r="I237" s="332"/>
      <c r="J237" s="338"/>
      <c r="K237" s="338"/>
      <c r="L237" s="338"/>
      <c r="M237" s="339"/>
      <c r="N237" s="338"/>
      <c r="O237" s="340"/>
      <c r="P237" s="339"/>
      <c r="Q237" s="341"/>
      <c r="R237" s="341"/>
      <c r="S237" s="568"/>
      <c r="T237" s="571"/>
      <c r="U237" s="368"/>
      <c r="V237" s="579"/>
      <c r="W237" s="579"/>
      <c r="X237" s="591"/>
      <c r="Y237" s="330"/>
      <c r="Z237" s="330"/>
      <c r="AA237" s="330"/>
      <c r="AB237" s="330"/>
      <c r="AC237" s="330"/>
    </row>
    <row r="238" spans="1:29" s="331" customFormat="1" x14ac:dyDescent="0.25">
      <c r="A238" s="360"/>
      <c r="B238" s="335"/>
      <c r="C238" s="335"/>
      <c r="D238" s="335"/>
      <c r="E238" s="335"/>
      <c r="F238" s="345"/>
      <c r="G238" s="346"/>
      <c r="H238" s="332"/>
      <c r="I238" s="332"/>
      <c r="J238" s="338"/>
      <c r="K238" s="338"/>
      <c r="L238" s="338"/>
      <c r="M238" s="339"/>
      <c r="N238" s="338"/>
      <c r="O238" s="340"/>
      <c r="P238" s="74"/>
      <c r="Q238" s="74"/>
      <c r="R238" s="74"/>
      <c r="S238" s="569"/>
      <c r="T238" s="571"/>
      <c r="U238" s="368"/>
      <c r="V238" s="580"/>
      <c r="W238" s="580"/>
      <c r="X238" s="592"/>
      <c r="Y238" s="330"/>
      <c r="Z238" s="330"/>
      <c r="AA238" s="330"/>
      <c r="AB238" s="330"/>
      <c r="AC238" s="330"/>
    </row>
    <row r="239" spans="1:29" s="331" customFormat="1" x14ac:dyDescent="0.25">
      <c r="A239" s="360"/>
      <c r="B239" s="335"/>
      <c r="C239" s="335"/>
      <c r="D239" s="335"/>
      <c r="E239" s="335"/>
      <c r="F239" s="345"/>
      <c r="G239" s="346"/>
      <c r="H239" s="332"/>
      <c r="I239" s="332"/>
      <c r="J239" s="338"/>
      <c r="K239" s="338"/>
      <c r="L239" s="338"/>
      <c r="M239" s="338"/>
      <c r="N239" s="338"/>
      <c r="O239" s="340"/>
      <c r="P239" s="349"/>
      <c r="Q239" s="350"/>
      <c r="R239" s="350"/>
      <c r="S239" s="570"/>
      <c r="T239" s="571"/>
      <c r="U239" s="368"/>
      <c r="V239" s="581"/>
      <c r="W239" s="581"/>
      <c r="X239" s="593"/>
      <c r="Y239" s="330"/>
      <c r="Z239" s="330"/>
      <c r="AA239" s="330"/>
      <c r="AB239" s="330"/>
      <c r="AC239" s="330"/>
    </row>
    <row r="240" spans="1:29" s="331" customFormat="1" x14ac:dyDescent="0.25">
      <c r="A240" s="360"/>
      <c r="B240" s="361"/>
      <c r="C240" s="338"/>
      <c r="D240" s="361"/>
      <c r="E240" s="362"/>
      <c r="F240" s="362"/>
      <c r="G240" s="362"/>
      <c r="H240" s="338"/>
      <c r="I240" s="338"/>
      <c r="J240" s="338"/>
      <c r="K240" s="338"/>
      <c r="L240" s="338"/>
      <c r="M240" s="339"/>
      <c r="N240" s="362"/>
      <c r="O240" s="338"/>
      <c r="P240" s="340"/>
      <c r="Q240" s="339"/>
      <c r="R240" s="335"/>
      <c r="S240" s="368"/>
      <c r="U240" s="369"/>
      <c r="V240" s="380"/>
      <c r="W240" s="370"/>
      <c r="X240" s="369"/>
    </row>
    <row r="241" spans="1:29" s="331" customFormat="1" ht="15.75" customHeight="1" x14ac:dyDescent="0.25">
      <c r="A241" s="360"/>
      <c r="B241" s="334"/>
      <c r="C241" s="335"/>
      <c r="D241" s="335"/>
      <c r="E241" s="335"/>
      <c r="F241" s="336"/>
      <c r="G241" s="337"/>
      <c r="H241" s="332"/>
      <c r="I241" s="332"/>
      <c r="J241" s="338"/>
      <c r="K241" s="338"/>
      <c r="L241" s="338"/>
      <c r="M241" s="339"/>
      <c r="N241" s="338"/>
      <c r="O241" s="340"/>
      <c r="P241" s="339"/>
      <c r="Q241" s="341"/>
      <c r="R241" s="341"/>
      <c r="S241" s="568"/>
      <c r="T241" s="571"/>
      <c r="U241" s="368"/>
      <c r="V241" s="579"/>
      <c r="W241" s="579"/>
      <c r="X241" s="591"/>
      <c r="Y241" s="330"/>
      <c r="Z241" s="330"/>
      <c r="AA241" s="330"/>
      <c r="AB241" s="330"/>
      <c r="AC241" s="330"/>
    </row>
    <row r="242" spans="1:29" s="331" customFormat="1" x14ac:dyDescent="0.25">
      <c r="A242" s="360"/>
      <c r="B242" s="335"/>
      <c r="C242" s="335"/>
      <c r="D242" s="335"/>
      <c r="E242" s="335"/>
      <c r="F242" s="345"/>
      <c r="G242" s="346"/>
      <c r="H242" s="332"/>
      <c r="I242" s="332"/>
      <c r="J242" s="338"/>
      <c r="K242" s="338"/>
      <c r="L242" s="338"/>
      <c r="M242" s="339"/>
      <c r="N242" s="338"/>
      <c r="O242" s="340"/>
      <c r="P242" s="74"/>
      <c r="Q242" s="74"/>
      <c r="R242" s="74"/>
      <c r="S242" s="569"/>
      <c r="T242" s="571"/>
      <c r="U242" s="368"/>
      <c r="V242" s="580"/>
      <c r="W242" s="580"/>
      <c r="X242" s="592"/>
      <c r="Y242" s="330"/>
      <c r="Z242" s="330"/>
      <c r="AA242" s="330"/>
      <c r="AB242" s="330"/>
      <c r="AC242" s="330"/>
    </row>
    <row r="243" spans="1:29" s="331" customFormat="1" x14ac:dyDescent="0.25">
      <c r="A243" s="360"/>
      <c r="B243" s="335"/>
      <c r="C243" s="335"/>
      <c r="D243" s="335"/>
      <c r="E243" s="335"/>
      <c r="F243" s="345"/>
      <c r="G243" s="346"/>
      <c r="H243" s="332"/>
      <c r="I243" s="332"/>
      <c r="J243" s="338"/>
      <c r="K243" s="338"/>
      <c r="L243" s="338"/>
      <c r="M243" s="338"/>
      <c r="N243" s="338"/>
      <c r="O243" s="340"/>
      <c r="P243" s="349"/>
      <c r="Q243" s="350"/>
      <c r="R243" s="350"/>
      <c r="S243" s="570"/>
      <c r="T243" s="571"/>
      <c r="U243" s="368"/>
      <c r="V243" s="580"/>
      <c r="W243" s="580"/>
      <c r="X243" s="593"/>
      <c r="Y243" s="330"/>
      <c r="Z243" s="330"/>
      <c r="AA243" s="330"/>
      <c r="AB243" s="330"/>
      <c r="AC243" s="330"/>
    </row>
    <row r="249" spans="1:29" s="331" customFormat="1" ht="15.75" customHeight="1" x14ac:dyDescent="0.25">
      <c r="A249" s="333"/>
      <c r="B249" s="334"/>
      <c r="C249" s="335"/>
      <c r="D249" s="335"/>
      <c r="E249" s="335"/>
      <c r="F249" s="336"/>
      <c r="G249" s="337"/>
      <c r="H249" s="332"/>
      <c r="I249" s="332"/>
      <c r="J249" s="338"/>
      <c r="K249" s="338"/>
      <c r="L249" s="338"/>
      <c r="M249" s="339"/>
      <c r="N249" s="338"/>
      <c r="O249" s="340"/>
      <c r="P249" s="339"/>
      <c r="Q249" s="341"/>
      <c r="R249" s="341"/>
      <c r="S249" s="568"/>
      <c r="T249" s="571"/>
      <c r="U249" s="568"/>
      <c r="V249" s="576"/>
      <c r="W249" s="579"/>
      <c r="X249" s="568"/>
      <c r="Y249" s="330"/>
      <c r="Z249" s="330"/>
      <c r="AA249" s="330"/>
      <c r="AB249" s="330"/>
      <c r="AC249" s="330"/>
    </row>
    <row r="250" spans="1:29" s="331" customFormat="1" x14ac:dyDescent="0.25">
      <c r="A250" s="344"/>
      <c r="B250" s="335"/>
      <c r="C250" s="335"/>
      <c r="D250" s="335"/>
      <c r="E250" s="335"/>
      <c r="F250" s="345"/>
      <c r="G250" s="346"/>
      <c r="H250" s="332"/>
      <c r="I250" s="332"/>
      <c r="J250" s="338"/>
      <c r="K250" s="338"/>
      <c r="L250" s="338"/>
      <c r="M250" s="339"/>
      <c r="N250" s="338"/>
      <c r="O250" s="340"/>
      <c r="P250" s="74"/>
      <c r="Q250" s="74"/>
      <c r="R250" s="74"/>
      <c r="S250" s="569"/>
      <c r="T250" s="571"/>
      <c r="U250" s="569"/>
      <c r="V250" s="577"/>
      <c r="W250" s="580"/>
      <c r="X250" s="569"/>
      <c r="Y250" s="330"/>
      <c r="Z250" s="330"/>
      <c r="AA250" s="330"/>
      <c r="AB250" s="330"/>
      <c r="AC250" s="330"/>
    </row>
    <row r="251" spans="1:29" s="331" customFormat="1" x14ac:dyDescent="0.25">
      <c r="A251" s="344"/>
      <c r="B251" s="347"/>
      <c r="C251" s="347"/>
      <c r="D251" s="347"/>
      <c r="E251" s="347"/>
      <c r="F251" s="348"/>
      <c r="G251" s="346"/>
      <c r="H251" s="332"/>
      <c r="I251" s="332"/>
      <c r="J251" s="338"/>
      <c r="K251" s="338"/>
      <c r="L251" s="338"/>
      <c r="M251" s="338"/>
      <c r="N251" s="338"/>
      <c r="O251" s="340"/>
      <c r="P251" s="349"/>
      <c r="Q251" s="350"/>
      <c r="R251" s="350"/>
      <c r="S251" s="570"/>
      <c r="T251" s="571"/>
      <c r="U251" s="570"/>
      <c r="V251" s="578"/>
      <c r="W251" s="581"/>
      <c r="X251" s="570"/>
      <c r="Y251" s="330"/>
      <c r="Z251" s="330"/>
      <c r="AA251" s="330"/>
      <c r="AB251" s="330"/>
      <c r="AC251" s="330"/>
    </row>
    <row r="252" spans="1:29" s="331" customFormat="1" x14ac:dyDescent="0.25">
      <c r="A252" s="351"/>
      <c r="B252" s="352"/>
      <c r="C252" s="352"/>
      <c r="D252" s="352"/>
      <c r="E252" s="352"/>
      <c r="F252" s="352"/>
      <c r="G252" s="353"/>
      <c r="H252" s="353"/>
      <c r="I252" s="353"/>
      <c r="J252" s="353"/>
      <c r="K252" s="353"/>
      <c r="L252" s="353"/>
      <c r="M252" s="353"/>
      <c r="N252" s="353"/>
      <c r="O252" s="353"/>
      <c r="P252" s="353"/>
      <c r="Q252" s="354"/>
      <c r="R252" s="354"/>
      <c r="S252" s="355"/>
      <c r="T252" s="355"/>
      <c r="U252" s="356"/>
      <c r="V252" s="357"/>
      <c r="W252" s="358"/>
      <c r="X252" s="359"/>
      <c r="Y252" s="330"/>
      <c r="Z252" s="330"/>
      <c r="AA252" s="330"/>
      <c r="AB252" s="330"/>
      <c r="AC252" s="330"/>
    </row>
    <row r="253" spans="1:29" s="331" customFormat="1" ht="15.75" customHeight="1" x14ac:dyDescent="0.25">
      <c r="A253" s="333"/>
      <c r="B253" s="334"/>
      <c r="C253" s="335"/>
      <c r="D253" s="335"/>
      <c r="E253" s="335"/>
      <c r="F253" s="336"/>
      <c r="G253" s="337"/>
      <c r="H253" s="332"/>
      <c r="I253" s="332"/>
      <c r="J253" s="338"/>
      <c r="K253" s="338"/>
      <c r="L253" s="338"/>
      <c r="M253" s="339"/>
      <c r="N253" s="338"/>
      <c r="O253" s="340"/>
      <c r="P253" s="339"/>
      <c r="Q253" s="341"/>
      <c r="R253" s="341"/>
      <c r="S253" s="568"/>
      <c r="T253" s="571"/>
      <c r="U253" s="568"/>
      <c r="V253" s="576"/>
      <c r="W253" s="579"/>
      <c r="X253" s="568"/>
      <c r="Y253" s="330"/>
      <c r="Z253" s="330"/>
      <c r="AA253" s="330"/>
      <c r="AB253" s="330"/>
      <c r="AC253" s="330"/>
    </row>
    <row r="254" spans="1:29" s="331" customFormat="1" x14ac:dyDescent="0.25">
      <c r="A254" s="344"/>
      <c r="B254" s="335"/>
      <c r="C254" s="335"/>
      <c r="D254" s="335"/>
      <c r="E254" s="335"/>
      <c r="F254" s="345"/>
      <c r="G254" s="346"/>
      <c r="H254" s="332"/>
      <c r="I254" s="332"/>
      <c r="J254" s="338"/>
      <c r="K254" s="338"/>
      <c r="L254" s="338"/>
      <c r="M254" s="339"/>
      <c r="N254" s="338"/>
      <c r="O254" s="340"/>
      <c r="P254" s="74"/>
      <c r="Q254" s="74"/>
      <c r="R254" s="74"/>
      <c r="S254" s="569"/>
      <c r="T254" s="571"/>
      <c r="U254" s="569"/>
      <c r="V254" s="577"/>
      <c r="W254" s="580"/>
      <c r="X254" s="569"/>
      <c r="Y254" s="330"/>
      <c r="Z254" s="330"/>
      <c r="AA254" s="330"/>
      <c r="AB254" s="330"/>
      <c r="AC254" s="330"/>
    </row>
    <row r="255" spans="1:29" s="331" customFormat="1" x14ac:dyDescent="0.25">
      <c r="A255" s="344"/>
      <c r="B255" s="347"/>
      <c r="C255" s="347"/>
      <c r="D255" s="347"/>
      <c r="E255" s="347"/>
      <c r="F255" s="348"/>
      <c r="G255" s="346"/>
      <c r="H255" s="332"/>
      <c r="I255" s="332"/>
      <c r="J255" s="338"/>
      <c r="K255" s="338"/>
      <c r="L255" s="338"/>
      <c r="M255" s="338"/>
      <c r="N255" s="338"/>
      <c r="O255" s="340"/>
      <c r="P255" s="349"/>
      <c r="Q255" s="350"/>
      <c r="R255" s="350"/>
      <c r="S255" s="570"/>
      <c r="T255" s="571"/>
      <c r="U255" s="570"/>
      <c r="V255" s="578"/>
      <c r="W255" s="581"/>
      <c r="X255" s="570"/>
      <c r="Y255" s="330"/>
      <c r="Z255" s="330"/>
      <c r="AA255" s="330"/>
      <c r="AB255" s="330"/>
      <c r="AC255" s="330"/>
    </row>
    <row r="256" spans="1:29" s="331" customFormat="1" ht="15" x14ac:dyDescent="0.25">
      <c r="A256" s="573"/>
      <c r="B256" s="574"/>
      <c r="C256" s="574"/>
      <c r="D256" s="574"/>
      <c r="E256" s="574"/>
      <c r="F256" s="574"/>
      <c r="G256" s="574"/>
      <c r="H256" s="574"/>
      <c r="I256" s="574"/>
      <c r="J256" s="574"/>
      <c r="K256" s="574"/>
      <c r="L256" s="574"/>
      <c r="M256" s="574"/>
      <c r="N256" s="574"/>
      <c r="O256" s="574"/>
      <c r="P256" s="574"/>
      <c r="Q256" s="574"/>
      <c r="R256" s="574"/>
      <c r="S256" s="574"/>
      <c r="T256" s="574"/>
      <c r="U256" s="574"/>
      <c r="V256" s="574"/>
      <c r="W256" s="574"/>
      <c r="X256" s="575"/>
    </row>
    <row r="257" spans="1:29" s="331" customFormat="1" ht="15.75" x14ac:dyDescent="0.25">
      <c r="A257" s="360"/>
      <c r="B257" s="334"/>
      <c r="C257" s="335"/>
      <c r="D257" s="335"/>
      <c r="E257" s="335"/>
      <c r="F257" s="336"/>
      <c r="G257" s="337"/>
      <c r="H257" s="332"/>
      <c r="I257" s="332"/>
      <c r="J257" s="338"/>
      <c r="K257" s="338"/>
      <c r="L257" s="338"/>
      <c r="M257" s="339"/>
      <c r="N257" s="338"/>
      <c r="O257" s="340"/>
      <c r="P257" s="339"/>
      <c r="Q257" s="341"/>
      <c r="R257" s="341"/>
      <c r="S257" s="568"/>
      <c r="T257" s="572"/>
      <c r="U257" s="568"/>
      <c r="V257" s="579"/>
      <c r="W257" s="579"/>
      <c r="X257" s="568"/>
      <c r="Y257" s="330"/>
      <c r="Z257" s="330"/>
      <c r="AA257" s="330"/>
      <c r="AB257" s="330"/>
      <c r="AC257" s="330"/>
    </row>
    <row r="258" spans="1:29" s="331" customFormat="1" x14ac:dyDescent="0.25">
      <c r="A258" s="360"/>
      <c r="B258" s="335"/>
      <c r="C258" s="335"/>
      <c r="D258" s="335"/>
      <c r="E258" s="335"/>
      <c r="F258" s="345"/>
      <c r="G258" s="346"/>
      <c r="H258" s="332"/>
      <c r="I258" s="332"/>
      <c r="J258" s="338"/>
      <c r="K258" s="338"/>
      <c r="L258" s="338"/>
      <c r="M258" s="339"/>
      <c r="N258" s="338"/>
      <c r="O258" s="340"/>
      <c r="P258" s="74"/>
      <c r="Q258" s="74"/>
      <c r="R258" s="74"/>
      <c r="S258" s="569"/>
      <c r="T258" s="572"/>
      <c r="U258" s="569"/>
      <c r="V258" s="580"/>
      <c r="W258" s="580"/>
      <c r="X258" s="569"/>
      <c r="Y258" s="330"/>
      <c r="Z258" s="330"/>
      <c r="AA258" s="330"/>
      <c r="AB258" s="330"/>
      <c r="AC258" s="330"/>
    </row>
    <row r="259" spans="1:29" s="331" customFormat="1" x14ac:dyDescent="0.25">
      <c r="A259" s="360"/>
      <c r="B259" s="335"/>
      <c r="C259" s="335"/>
      <c r="D259" s="335"/>
      <c r="E259" s="335"/>
      <c r="F259" s="345"/>
      <c r="G259" s="346"/>
      <c r="H259" s="332"/>
      <c r="I259" s="332"/>
      <c r="J259" s="338"/>
      <c r="K259" s="338"/>
      <c r="L259" s="338"/>
      <c r="M259" s="338"/>
      <c r="N259" s="338"/>
      <c r="O259" s="340"/>
      <c r="P259" s="349"/>
      <c r="Q259" s="350"/>
      <c r="R259" s="350"/>
      <c r="S259" s="570"/>
      <c r="T259" s="572"/>
      <c r="U259" s="569"/>
      <c r="V259" s="580"/>
      <c r="W259" s="580"/>
      <c r="X259" s="569"/>
      <c r="Y259" s="330"/>
      <c r="Z259" s="330"/>
      <c r="AA259" s="330"/>
      <c r="AB259" s="330"/>
      <c r="AC259" s="330"/>
    </row>
    <row r="260" spans="1:29" s="331" customFormat="1" x14ac:dyDescent="0.25">
      <c r="A260" s="360"/>
      <c r="B260" s="361"/>
      <c r="C260" s="338"/>
      <c r="D260" s="361"/>
      <c r="E260" s="362"/>
      <c r="F260" s="362"/>
      <c r="G260" s="362"/>
      <c r="H260" s="338"/>
      <c r="I260" s="338"/>
      <c r="J260" s="338"/>
      <c r="K260" s="338"/>
      <c r="L260" s="338"/>
      <c r="M260" s="339"/>
      <c r="N260" s="362"/>
      <c r="O260" s="338"/>
      <c r="P260" s="340"/>
      <c r="Q260" s="339"/>
      <c r="R260" s="335"/>
      <c r="S260" s="363"/>
      <c r="T260" s="364"/>
      <c r="U260" s="569"/>
      <c r="V260" s="365"/>
      <c r="W260" s="365"/>
      <c r="X260" s="366"/>
    </row>
    <row r="261" spans="1:29" s="331" customFormat="1" ht="15.75" x14ac:dyDescent="0.25">
      <c r="A261" s="360"/>
      <c r="B261" s="334"/>
      <c r="C261" s="335"/>
      <c r="D261" s="335"/>
      <c r="E261" s="335"/>
      <c r="F261" s="336"/>
      <c r="G261" s="337"/>
      <c r="H261" s="332"/>
      <c r="I261" s="332"/>
      <c r="J261" s="338"/>
      <c r="K261" s="338"/>
      <c r="L261" s="338"/>
      <c r="M261" s="339"/>
      <c r="N261" s="338"/>
      <c r="O261" s="340"/>
      <c r="P261" s="339"/>
      <c r="Q261" s="341"/>
      <c r="R261" s="341"/>
      <c r="S261" s="568"/>
      <c r="T261" s="571"/>
      <c r="U261" s="570"/>
      <c r="V261" s="580"/>
      <c r="W261" s="580"/>
      <c r="X261" s="569"/>
      <c r="Y261" s="330"/>
      <c r="Z261" s="330"/>
      <c r="AA261" s="330"/>
      <c r="AB261" s="330"/>
      <c r="AC261" s="330"/>
    </row>
    <row r="262" spans="1:29" s="331" customFormat="1" x14ac:dyDescent="0.25">
      <c r="A262" s="360"/>
      <c r="B262" s="335"/>
      <c r="C262" s="335"/>
      <c r="D262" s="335"/>
      <c r="E262" s="335"/>
      <c r="F262" s="345"/>
      <c r="G262" s="346"/>
      <c r="H262" s="332"/>
      <c r="I262" s="332"/>
      <c r="J262" s="338"/>
      <c r="K262" s="338"/>
      <c r="L262" s="338"/>
      <c r="M262" s="339"/>
      <c r="N262" s="338"/>
      <c r="O262" s="340"/>
      <c r="P262" s="74"/>
      <c r="Q262" s="74"/>
      <c r="R262" s="74"/>
      <c r="S262" s="569"/>
      <c r="T262" s="571"/>
      <c r="U262" s="367"/>
      <c r="V262" s="580"/>
      <c r="W262" s="580"/>
      <c r="X262" s="569"/>
      <c r="Y262" s="330"/>
      <c r="Z262" s="330"/>
      <c r="AA262" s="330"/>
      <c r="AB262" s="330"/>
      <c r="AC262" s="330"/>
    </row>
    <row r="263" spans="1:29" s="331" customFormat="1" x14ac:dyDescent="0.25">
      <c r="A263" s="360"/>
      <c r="B263" s="335"/>
      <c r="C263" s="335"/>
      <c r="D263" s="335"/>
      <c r="E263" s="335"/>
      <c r="F263" s="345"/>
      <c r="G263" s="346"/>
      <c r="H263" s="332"/>
      <c r="I263" s="332"/>
      <c r="J263" s="338"/>
      <c r="K263" s="338"/>
      <c r="L263" s="338"/>
      <c r="M263" s="338"/>
      <c r="N263" s="338"/>
      <c r="O263" s="340"/>
      <c r="P263" s="349"/>
      <c r="Q263" s="350"/>
      <c r="R263" s="350"/>
      <c r="S263" s="570"/>
      <c r="T263" s="571"/>
      <c r="U263" s="368"/>
      <c r="V263" s="581"/>
      <c r="W263" s="581"/>
      <c r="X263" s="570"/>
      <c r="Y263" s="330"/>
      <c r="Z263" s="330"/>
      <c r="AA263" s="330"/>
      <c r="AB263" s="330"/>
      <c r="AC263" s="330"/>
    </row>
    <row r="264" spans="1:29" s="331" customFormat="1" x14ac:dyDescent="0.25">
      <c r="A264" s="360"/>
      <c r="B264" s="361"/>
      <c r="C264" s="338"/>
      <c r="D264" s="361"/>
      <c r="E264" s="362"/>
      <c r="F264" s="362"/>
      <c r="G264" s="362"/>
      <c r="H264" s="338"/>
      <c r="I264" s="338"/>
      <c r="J264" s="338"/>
      <c r="K264" s="338"/>
      <c r="L264" s="338"/>
      <c r="M264" s="339"/>
      <c r="N264" s="362"/>
      <c r="O264" s="338"/>
      <c r="P264" s="340"/>
      <c r="Q264" s="339"/>
      <c r="R264" s="335"/>
      <c r="S264" s="368"/>
      <c r="U264" s="369"/>
      <c r="V264" s="370"/>
      <c r="W264" s="370"/>
      <c r="X264" s="369"/>
    </row>
    <row r="265" spans="1:29" s="331" customFormat="1" ht="15.75" customHeight="1" x14ac:dyDescent="0.25">
      <c r="A265" s="360"/>
      <c r="B265" s="334"/>
      <c r="C265" s="335"/>
      <c r="D265" s="335"/>
      <c r="E265" s="335"/>
      <c r="F265" s="336"/>
      <c r="G265" s="337"/>
      <c r="H265" s="332"/>
      <c r="I265" s="332"/>
      <c r="J265" s="338"/>
      <c r="K265" s="338"/>
      <c r="L265" s="338"/>
      <c r="M265" s="339"/>
      <c r="N265" s="338"/>
      <c r="O265" s="340"/>
      <c r="P265" s="339"/>
      <c r="Q265" s="341"/>
      <c r="R265" s="341"/>
      <c r="S265" s="568"/>
      <c r="T265" s="571"/>
      <c r="U265" s="368"/>
      <c r="V265" s="579"/>
      <c r="W265" s="579"/>
      <c r="X265" s="591"/>
      <c r="Y265" s="330"/>
      <c r="Z265" s="330"/>
      <c r="AA265" s="330"/>
      <c r="AB265" s="330"/>
      <c r="AC265" s="330"/>
    </row>
    <row r="266" spans="1:29" s="331" customFormat="1" x14ac:dyDescent="0.25">
      <c r="A266" s="360"/>
      <c r="B266" s="335"/>
      <c r="C266" s="335"/>
      <c r="D266" s="335"/>
      <c r="E266" s="335"/>
      <c r="F266" s="371"/>
      <c r="G266" s="346"/>
      <c r="H266" s="332"/>
      <c r="I266" s="332"/>
      <c r="J266" s="338"/>
      <c r="K266" s="338"/>
      <c r="L266" s="338"/>
      <c r="M266" s="339"/>
      <c r="N266" s="338"/>
      <c r="O266" s="340"/>
      <c r="P266" s="74"/>
      <c r="Q266" s="74"/>
      <c r="R266" s="74"/>
      <c r="S266" s="569"/>
      <c r="T266" s="571"/>
      <c r="U266" s="368"/>
      <c r="V266" s="581"/>
      <c r="W266" s="581"/>
      <c r="X266" s="593"/>
      <c r="Y266" s="330"/>
      <c r="Z266" s="330"/>
      <c r="AA266" s="330"/>
      <c r="AB266" s="330"/>
      <c r="AC266" s="330"/>
    </row>
    <row r="267" spans="1:29" s="331" customFormat="1" x14ac:dyDescent="0.25">
      <c r="A267" s="360"/>
      <c r="B267" s="335"/>
      <c r="C267" s="335"/>
      <c r="D267" s="335"/>
      <c r="E267" s="335"/>
      <c r="F267" s="345"/>
      <c r="G267" s="346"/>
      <c r="H267" s="332"/>
      <c r="I267" s="332"/>
      <c r="J267" s="338"/>
      <c r="K267" s="338"/>
      <c r="L267" s="338"/>
      <c r="M267" s="338"/>
      <c r="N267" s="338"/>
      <c r="O267" s="340"/>
      <c r="P267" s="349"/>
      <c r="Q267" s="350"/>
      <c r="R267" s="350"/>
      <c r="S267" s="570"/>
      <c r="T267" s="571"/>
      <c r="U267" s="368"/>
      <c r="V267" s="372"/>
      <c r="W267" s="372"/>
      <c r="X267" s="373"/>
      <c r="Y267" s="330"/>
      <c r="Z267" s="330"/>
      <c r="AA267" s="330"/>
      <c r="AB267" s="330"/>
      <c r="AC267" s="330"/>
    </row>
    <row r="268" spans="1:29" s="331" customFormat="1" x14ac:dyDescent="0.25">
      <c r="A268" s="360"/>
      <c r="B268" s="361"/>
      <c r="C268" s="338"/>
      <c r="D268" s="361"/>
      <c r="E268" s="362"/>
      <c r="F268" s="362"/>
      <c r="G268" s="362"/>
      <c r="H268" s="338"/>
      <c r="I268" s="338"/>
      <c r="J268" s="338"/>
      <c r="K268" s="338"/>
      <c r="L268" s="338"/>
      <c r="M268" s="339"/>
      <c r="N268" s="362"/>
      <c r="O268" s="338"/>
      <c r="P268" s="340"/>
      <c r="Q268" s="339"/>
      <c r="R268" s="335"/>
      <c r="S268" s="368"/>
      <c r="U268" s="369"/>
      <c r="V268" s="370"/>
      <c r="W268" s="370"/>
      <c r="X268" s="369"/>
    </row>
    <row r="269" spans="1:29" s="331" customFormat="1" ht="15.75" customHeight="1" x14ac:dyDescent="0.25">
      <c r="A269" s="360"/>
      <c r="B269" s="334"/>
      <c r="C269" s="335"/>
      <c r="D269" s="335"/>
      <c r="E269" s="335"/>
      <c r="F269" s="336"/>
      <c r="G269" s="337"/>
      <c r="H269" s="332"/>
      <c r="I269" s="332"/>
      <c r="J269" s="338"/>
      <c r="K269" s="338"/>
      <c r="L269" s="338"/>
      <c r="M269" s="339"/>
      <c r="N269" s="338"/>
      <c r="O269" s="340"/>
      <c r="P269" s="339"/>
      <c r="Q269" s="341"/>
      <c r="R269" s="341"/>
      <c r="S269" s="568"/>
      <c r="T269" s="572"/>
      <c r="U269" s="368"/>
      <c r="V269" s="579"/>
      <c r="W269" s="579"/>
      <c r="X269" s="591"/>
      <c r="Y269" s="330"/>
      <c r="Z269" s="330"/>
      <c r="AA269" s="330"/>
      <c r="AB269" s="330"/>
      <c r="AC269" s="330"/>
    </row>
    <row r="270" spans="1:29" s="331" customFormat="1" x14ac:dyDescent="0.25">
      <c r="A270" s="360"/>
      <c r="B270" s="335"/>
      <c r="C270" s="335"/>
      <c r="D270" s="335"/>
      <c r="E270" s="335"/>
      <c r="F270" s="345"/>
      <c r="G270" s="346"/>
      <c r="H270" s="332"/>
      <c r="I270" s="332"/>
      <c r="J270" s="338"/>
      <c r="K270" s="338"/>
      <c r="L270" s="338"/>
      <c r="M270" s="339"/>
      <c r="N270" s="338"/>
      <c r="O270" s="340"/>
      <c r="P270" s="74"/>
      <c r="Q270" s="74"/>
      <c r="R270" s="74"/>
      <c r="S270" s="569"/>
      <c r="T270" s="572"/>
      <c r="U270" s="368"/>
      <c r="V270" s="580"/>
      <c r="W270" s="580"/>
      <c r="X270" s="592"/>
      <c r="Y270" s="330"/>
      <c r="Z270" s="330"/>
      <c r="AA270" s="330"/>
      <c r="AB270" s="330"/>
      <c r="AC270" s="330"/>
    </row>
    <row r="271" spans="1:29" s="331" customFormat="1" x14ac:dyDescent="0.25">
      <c r="A271" s="360"/>
      <c r="B271" s="335"/>
      <c r="C271" s="335"/>
      <c r="D271" s="335"/>
      <c r="E271" s="335"/>
      <c r="F271" s="345"/>
      <c r="G271" s="346"/>
      <c r="H271" s="332"/>
      <c r="I271" s="332"/>
      <c r="J271" s="338"/>
      <c r="K271" s="338"/>
      <c r="L271" s="338"/>
      <c r="M271" s="338"/>
      <c r="N271" s="338"/>
      <c r="O271" s="340"/>
      <c r="P271" s="349"/>
      <c r="Q271" s="350"/>
      <c r="R271" s="350"/>
      <c r="S271" s="570"/>
      <c r="T271" s="572"/>
      <c r="U271" s="368"/>
      <c r="V271" s="581"/>
      <c r="W271" s="581"/>
      <c r="X271" s="593"/>
      <c r="Y271" s="330"/>
      <c r="Z271" s="330"/>
      <c r="AA271" s="330"/>
      <c r="AB271" s="330"/>
      <c r="AC271" s="330"/>
    </row>
    <row r="272" spans="1:29" s="331" customFormat="1" x14ac:dyDescent="0.25">
      <c r="A272" s="360"/>
      <c r="B272" s="361"/>
      <c r="C272" s="338"/>
      <c r="D272" s="361"/>
      <c r="E272" s="362"/>
      <c r="F272" s="362"/>
      <c r="G272" s="362"/>
      <c r="H272" s="338"/>
      <c r="I272" s="338"/>
      <c r="J272" s="338"/>
      <c r="K272" s="338"/>
      <c r="L272" s="338"/>
      <c r="M272" s="339"/>
      <c r="N272" s="362"/>
      <c r="O272" s="338"/>
      <c r="P272" s="340"/>
      <c r="Q272" s="339"/>
      <c r="R272" s="335"/>
      <c r="S272" s="368"/>
      <c r="U272" s="369"/>
      <c r="V272" s="370"/>
      <c r="W272" s="370"/>
      <c r="X272" s="369"/>
    </row>
    <row r="273" spans="1:29" s="331" customFormat="1" ht="15.75" customHeight="1" x14ac:dyDescent="0.25">
      <c r="A273" s="360"/>
      <c r="B273" s="334"/>
      <c r="C273" s="335"/>
      <c r="D273" s="335"/>
      <c r="E273" s="335"/>
      <c r="F273" s="336"/>
      <c r="G273" s="337"/>
      <c r="H273" s="332"/>
      <c r="I273" s="332"/>
      <c r="J273" s="338"/>
      <c r="K273" s="338"/>
      <c r="L273" s="338"/>
      <c r="M273" s="339"/>
      <c r="N273" s="338"/>
      <c r="O273" s="340"/>
      <c r="P273" s="339"/>
      <c r="Q273" s="341"/>
      <c r="R273" s="341"/>
      <c r="S273" s="568"/>
      <c r="T273" s="571"/>
      <c r="U273" s="368"/>
      <c r="V273" s="579"/>
      <c r="W273" s="579"/>
      <c r="X273" s="591"/>
      <c r="Y273" s="330"/>
      <c r="Z273" s="330"/>
      <c r="AA273" s="330"/>
      <c r="AB273" s="330"/>
      <c r="AC273" s="330"/>
    </row>
    <row r="274" spans="1:29" s="331" customFormat="1" x14ac:dyDescent="0.25">
      <c r="A274" s="360"/>
      <c r="B274" s="335"/>
      <c r="C274" s="335"/>
      <c r="D274" s="335"/>
      <c r="E274" s="335"/>
      <c r="F274" s="345"/>
      <c r="G274" s="346"/>
      <c r="H274" s="332"/>
      <c r="I274" s="332"/>
      <c r="J274" s="338"/>
      <c r="K274" s="338"/>
      <c r="L274" s="338"/>
      <c r="M274" s="339"/>
      <c r="N274" s="338"/>
      <c r="O274" s="340"/>
      <c r="P274" s="74"/>
      <c r="Q274" s="74"/>
      <c r="R274" s="74"/>
      <c r="S274" s="569"/>
      <c r="T274" s="571"/>
      <c r="U274" s="368"/>
      <c r="V274" s="580"/>
      <c r="W274" s="580"/>
      <c r="X274" s="592"/>
      <c r="Y274" s="330"/>
      <c r="Z274" s="330"/>
      <c r="AA274" s="330"/>
      <c r="AB274" s="330"/>
      <c r="AC274" s="330"/>
    </row>
    <row r="275" spans="1:29" s="331" customFormat="1" x14ac:dyDescent="0.25">
      <c r="A275" s="360"/>
      <c r="B275" s="335"/>
      <c r="C275" s="335"/>
      <c r="D275" s="335"/>
      <c r="E275" s="335"/>
      <c r="F275" s="345"/>
      <c r="G275" s="346"/>
      <c r="H275" s="332"/>
      <c r="I275" s="332"/>
      <c r="J275" s="338"/>
      <c r="K275" s="338"/>
      <c r="L275" s="338"/>
      <c r="M275" s="338"/>
      <c r="N275" s="338"/>
      <c r="O275" s="340"/>
      <c r="P275" s="349"/>
      <c r="Q275" s="350"/>
      <c r="R275" s="350"/>
      <c r="S275" s="570"/>
      <c r="T275" s="571"/>
      <c r="U275" s="368"/>
      <c r="V275" s="581"/>
      <c r="W275" s="581"/>
      <c r="X275" s="593"/>
      <c r="Y275" s="330"/>
      <c r="Z275" s="330"/>
      <c r="AA275" s="330"/>
      <c r="AB275" s="330"/>
      <c r="AC275" s="330"/>
    </row>
    <row r="276" spans="1:29" s="331" customFormat="1" x14ac:dyDescent="0.25">
      <c r="A276" s="374"/>
      <c r="B276" s="375"/>
      <c r="C276" s="375"/>
      <c r="D276" s="375"/>
      <c r="E276" s="375"/>
      <c r="F276" s="376"/>
      <c r="G276" s="375"/>
      <c r="H276" s="377"/>
      <c r="I276" s="377"/>
      <c r="J276" s="377"/>
      <c r="K276" s="377"/>
      <c r="L276" s="377"/>
      <c r="M276" s="375"/>
      <c r="N276" s="377"/>
      <c r="O276" s="375"/>
      <c r="P276" s="375"/>
      <c r="Q276" s="375"/>
      <c r="R276" s="375"/>
      <c r="S276" s="378"/>
      <c r="T276" s="378"/>
      <c r="U276" s="378"/>
      <c r="V276" s="378"/>
      <c r="W276" s="378"/>
      <c r="X276" s="375"/>
    </row>
    <row r="277" spans="1:29" s="331" customFormat="1" x14ac:dyDescent="0.25">
      <c r="A277" s="374"/>
      <c r="B277" s="375"/>
      <c r="C277" s="375"/>
      <c r="D277" s="375"/>
      <c r="E277" s="375"/>
      <c r="F277" s="376"/>
      <c r="G277" s="375"/>
      <c r="H277" s="377"/>
      <c r="I277" s="377"/>
      <c r="J277" s="377"/>
      <c r="K277" s="377"/>
      <c r="L277" s="377"/>
      <c r="M277" s="375"/>
      <c r="N277" s="377"/>
      <c r="O277" s="375"/>
      <c r="P277" s="375"/>
      <c r="Q277" s="375"/>
      <c r="R277" s="375"/>
      <c r="S277" s="378"/>
      <c r="T277" s="378"/>
      <c r="U277" s="378"/>
      <c r="V277" s="378"/>
      <c r="W277" s="378"/>
      <c r="X277" s="375"/>
    </row>
    <row r="278" spans="1:29" s="331" customFormat="1" x14ac:dyDescent="0.25">
      <c r="A278" s="374"/>
      <c r="B278" s="375"/>
      <c r="C278" s="375"/>
      <c r="D278" s="375"/>
      <c r="E278" s="375"/>
      <c r="F278" s="376"/>
      <c r="G278" s="375"/>
      <c r="H278" s="377"/>
      <c r="I278" s="377"/>
      <c r="J278" s="377"/>
      <c r="K278" s="377"/>
      <c r="L278" s="377"/>
      <c r="M278" s="375"/>
      <c r="N278" s="377"/>
      <c r="O278" s="375"/>
      <c r="P278" s="375"/>
      <c r="Q278" s="375"/>
      <c r="R278" s="375"/>
      <c r="S278" s="378"/>
      <c r="T278" s="378"/>
      <c r="U278" s="378"/>
      <c r="V278" s="378"/>
      <c r="W278" s="378"/>
      <c r="X278" s="375"/>
    </row>
    <row r="279" spans="1:29" s="331" customFormat="1" x14ac:dyDescent="0.25">
      <c r="A279" s="374"/>
      <c r="B279" s="375"/>
      <c r="C279" s="375"/>
      <c r="D279" s="375"/>
      <c r="E279" s="375"/>
      <c r="F279" s="376"/>
      <c r="G279" s="375"/>
      <c r="H279" s="377"/>
      <c r="I279" s="377"/>
      <c r="J279" s="377"/>
      <c r="K279" s="377"/>
      <c r="L279" s="377"/>
      <c r="M279" s="375"/>
      <c r="N279" s="377"/>
      <c r="O279" s="375"/>
      <c r="P279" s="375"/>
      <c r="Q279" s="375"/>
      <c r="R279" s="375"/>
      <c r="S279" s="378"/>
      <c r="T279" s="378"/>
      <c r="U279" s="378"/>
      <c r="V279" s="378"/>
      <c r="W279" s="378"/>
      <c r="X279" s="375"/>
    </row>
    <row r="280" spans="1:29" s="331" customFormat="1" x14ac:dyDescent="0.25">
      <c r="A280" s="374"/>
      <c r="B280" s="375"/>
      <c r="C280" s="375"/>
      <c r="D280" s="375"/>
      <c r="E280" s="375"/>
      <c r="F280" s="376"/>
      <c r="G280" s="375"/>
      <c r="H280" s="377"/>
      <c r="I280" s="377"/>
      <c r="J280" s="377"/>
      <c r="K280" s="377"/>
      <c r="L280" s="377"/>
      <c r="M280" s="375"/>
      <c r="N280" s="377"/>
      <c r="O280" s="375"/>
      <c r="P280" s="375"/>
      <c r="Q280" s="375"/>
      <c r="R280" s="375"/>
      <c r="S280" s="378"/>
      <c r="T280" s="378"/>
      <c r="U280" s="378"/>
      <c r="V280" s="378"/>
      <c r="W280" s="378"/>
      <c r="X280" s="375"/>
    </row>
    <row r="281" spans="1:29" s="331" customFormat="1" x14ac:dyDescent="0.25">
      <c r="A281" s="374"/>
      <c r="B281" s="375"/>
      <c r="C281" s="375"/>
      <c r="D281" s="375"/>
      <c r="E281" s="375"/>
      <c r="F281" s="376"/>
      <c r="G281" s="375"/>
      <c r="H281" s="377"/>
      <c r="I281" s="377"/>
      <c r="J281" s="377"/>
      <c r="K281" s="377"/>
      <c r="L281" s="377"/>
      <c r="M281" s="375"/>
      <c r="N281" s="377"/>
      <c r="O281" s="375"/>
      <c r="P281" s="375"/>
      <c r="Q281" s="375"/>
      <c r="R281" s="375"/>
      <c r="S281" s="378"/>
      <c r="T281" s="378"/>
      <c r="U281" s="378"/>
      <c r="V281" s="378"/>
      <c r="W281" s="378"/>
      <c r="X281" s="375"/>
    </row>
    <row r="282" spans="1:29" s="331" customFormat="1" x14ac:dyDescent="0.25">
      <c r="A282" s="374"/>
      <c r="B282" s="375"/>
      <c r="C282" s="375"/>
      <c r="D282" s="375"/>
      <c r="E282" s="375"/>
      <c r="F282" s="376"/>
      <c r="G282" s="375"/>
      <c r="H282" s="377"/>
      <c r="I282" s="377"/>
      <c r="J282" s="377"/>
      <c r="K282" s="377"/>
      <c r="L282" s="377"/>
      <c r="M282" s="375"/>
      <c r="N282" s="377"/>
      <c r="O282" s="375"/>
      <c r="P282" s="375"/>
      <c r="Q282" s="375"/>
      <c r="R282" s="375"/>
      <c r="S282" s="378"/>
      <c r="T282" s="378"/>
      <c r="U282" s="378"/>
      <c r="V282" s="378"/>
      <c r="W282" s="378"/>
      <c r="X282" s="375"/>
    </row>
    <row r="283" spans="1:29" s="331" customFormat="1" x14ac:dyDescent="0.25">
      <c r="A283" s="374"/>
      <c r="B283" s="375"/>
      <c r="C283" s="375"/>
      <c r="D283" s="375"/>
      <c r="E283" s="375"/>
      <c r="F283" s="376"/>
      <c r="G283" s="375"/>
      <c r="H283" s="377"/>
      <c r="I283" s="377"/>
      <c r="J283" s="377"/>
      <c r="K283" s="377"/>
      <c r="L283" s="377"/>
      <c r="M283" s="375"/>
      <c r="N283" s="377"/>
      <c r="O283" s="375"/>
      <c r="P283" s="375"/>
      <c r="Q283" s="375"/>
      <c r="R283" s="375"/>
      <c r="S283" s="378"/>
      <c r="T283" s="378"/>
      <c r="U283" s="378"/>
      <c r="V283" s="378"/>
      <c r="W283" s="378"/>
      <c r="X283" s="375"/>
    </row>
    <row r="284" spans="1:29" s="331" customFormat="1" x14ac:dyDescent="0.25">
      <c r="A284" s="374"/>
      <c r="B284" s="375"/>
      <c r="C284" s="375"/>
      <c r="D284" s="375"/>
      <c r="E284" s="375"/>
      <c r="F284" s="376"/>
      <c r="G284" s="375"/>
      <c r="H284" s="377"/>
      <c r="I284" s="377"/>
      <c r="J284" s="377"/>
      <c r="K284" s="377"/>
      <c r="L284" s="377"/>
      <c r="M284" s="375"/>
      <c r="N284" s="377"/>
      <c r="O284" s="375"/>
      <c r="P284" s="375"/>
      <c r="Q284" s="375"/>
      <c r="R284" s="375"/>
      <c r="S284" s="378"/>
      <c r="T284" s="378"/>
      <c r="U284" s="378"/>
      <c r="V284" s="378"/>
      <c r="W284" s="378"/>
      <c r="X284" s="375"/>
    </row>
    <row r="285" spans="1:29" s="331" customFormat="1" x14ac:dyDescent="0.25">
      <c r="A285" s="374"/>
      <c r="B285" s="375"/>
      <c r="C285" s="375"/>
      <c r="D285" s="375"/>
      <c r="E285" s="375"/>
      <c r="F285" s="376"/>
      <c r="G285" s="375"/>
      <c r="H285" s="377"/>
      <c r="I285" s="377"/>
      <c r="J285" s="377"/>
      <c r="K285" s="377"/>
      <c r="L285" s="377"/>
      <c r="M285" s="375"/>
      <c r="N285" s="377"/>
      <c r="O285" s="375"/>
      <c r="P285" s="375"/>
      <c r="Q285" s="375"/>
      <c r="R285" s="375"/>
      <c r="S285" s="378"/>
      <c r="T285" s="378"/>
      <c r="U285" s="378"/>
      <c r="V285" s="378"/>
      <c r="W285" s="378"/>
      <c r="X285" s="375"/>
    </row>
    <row r="286" spans="1:29" s="331" customFormat="1" x14ac:dyDescent="0.25">
      <c r="A286" s="374"/>
      <c r="B286" s="375"/>
      <c r="C286" s="375"/>
      <c r="D286" s="375"/>
      <c r="E286" s="375"/>
      <c r="F286" s="376"/>
      <c r="G286" s="375"/>
      <c r="H286" s="377"/>
      <c r="I286" s="377"/>
      <c r="J286" s="377"/>
      <c r="K286" s="377"/>
      <c r="L286" s="377"/>
      <c r="M286" s="375"/>
      <c r="N286" s="377"/>
      <c r="O286" s="375"/>
      <c r="P286" s="375"/>
      <c r="Q286" s="375"/>
      <c r="R286" s="375"/>
      <c r="S286" s="378"/>
      <c r="T286" s="378"/>
      <c r="U286" s="378"/>
      <c r="V286" s="378"/>
      <c r="W286" s="378"/>
      <c r="X286" s="375"/>
    </row>
    <row r="287" spans="1:29" s="331" customFormat="1" x14ac:dyDescent="0.25">
      <c r="A287" s="374"/>
      <c r="B287" s="375"/>
      <c r="C287" s="375"/>
      <c r="D287" s="375"/>
      <c r="E287" s="375"/>
      <c r="F287" s="376"/>
      <c r="G287" s="375"/>
      <c r="H287" s="377"/>
      <c r="I287" s="377"/>
      <c r="J287" s="377"/>
      <c r="K287" s="377"/>
      <c r="L287" s="377"/>
      <c r="M287" s="375"/>
      <c r="N287" s="377"/>
      <c r="O287" s="375"/>
      <c r="P287" s="375"/>
      <c r="Q287" s="375"/>
      <c r="R287" s="375"/>
      <c r="S287" s="378"/>
      <c r="T287" s="378"/>
      <c r="U287" s="378"/>
      <c r="V287" s="378"/>
      <c r="W287" s="378"/>
      <c r="X287" s="375"/>
    </row>
    <row r="288" spans="1:29" s="331" customFormat="1" x14ac:dyDescent="0.25">
      <c r="A288" s="374"/>
      <c r="B288" s="375"/>
      <c r="C288" s="375"/>
      <c r="D288" s="375"/>
      <c r="E288" s="375"/>
      <c r="F288" s="376"/>
      <c r="G288" s="375"/>
      <c r="H288" s="377"/>
      <c r="I288" s="377"/>
      <c r="J288" s="377"/>
      <c r="K288" s="377"/>
      <c r="L288" s="377"/>
      <c r="M288" s="375"/>
      <c r="N288" s="377"/>
      <c r="O288" s="375"/>
      <c r="P288" s="375"/>
      <c r="Q288" s="375"/>
      <c r="R288" s="375"/>
      <c r="S288" s="378"/>
      <c r="T288" s="378"/>
      <c r="U288" s="378"/>
      <c r="V288" s="378"/>
      <c r="W288" s="378"/>
      <c r="X288" s="375"/>
    </row>
    <row r="289" spans="1:24" s="331" customFormat="1" x14ac:dyDescent="0.25">
      <c r="A289" s="374"/>
      <c r="B289" s="375"/>
      <c r="C289" s="375"/>
      <c r="D289" s="375"/>
      <c r="E289" s="375"/>
      <c r="F289" s="376"/>
      <c r="G289" s="375"/>
      <c r="H289" s="377"/>
      <c r="I289" s="377"/>
      <c r="J289" s="377"/>
      <c r="K289" s="377"/>
      <c r="L289" s="377"/>
      <c r="M289" s="375"/>
      <c r="N289" s="377"/>
      <c r="O289" s="375"/>
      <c r="P289" s="375"/>
      <c r="Q289" s="375"/>
      <c r="R289" s="375"/>
      <c r="S289" s="378"/>
      <c r="T289" s="378"/>
      <c r="U289" s="378"/>
      <c r="V289" s="378"/>
      <c r="W289" s="378"/>
      <c r="X289" s="375"/>
    </row>
    <row r="290" spans="1:24" s="331" customFormat="1" x14ac:dyDescent="0.25">
      <c r="A290" s="374"/>
      <c r="B290" s="375"/>
      <c r="C290" s="375"/>
      <c r="D290" s="375"/>
      <c r="E290" s="375"/>
      <c r="F290" s="376"/>
      <c r="G290" s="375"/>
      <c r="H290" s="377"/>
      <c r="I290" s="377"/>
      <c r="J290" s="377"/>
      <c r="K290" s="377"/>
      <c r="L290" s="377"/>
      <c r="M290" s="375"/>
      <c r="N290" s="377"/>
      <c r="O290" s="375"/>
      <c r="P290" s="375"/>
      <c r="Q290" s="375"/>
      <c r="R290" s="375"/>
      <c r="S290" s="378"/>
      <c r="T290" s="378"/>
      <c r="U290" s="378"/>
      <c r="V290" s="378"/>
      <c r="W290" s="378"/>
      <c r="X290" s="375"/>
    </row>
    <row r="291" spans="1:24" s="331" customFormat="1" x14ac:dyDescent="0.25">
      <c r="A291" s="374"/>
      <c r="B291" s="375"/>
      <c r="C291" s="375"/>
      <c r="D291" s="375"/>
      <c r="E291" s="375"/>
      <c r="F291" s="376"/>
      <c r="G291" s="375"/>
      <c r="H291" s="377"/>
      <c r="I291" s="377"/>
      <c r="J291" s="377"/>
      <c r="K291" s="377"/>
      <c r="L291" s="377"/>
      <c r="M291" s="375"/>
      <c r="N291" s="377"/>
      <c r="O291" s="375"/>
      <c r="P291" s="375"/>
      <c r="Q291" s="375"/>
      <c r="R291" s="375"/>
      <c r="S291" s="378"/>
      <c r="T291" s="378"/>
      <c r="U291" s="378"/>
      <c r="V291" s="378"/>
      <c r="W291" s="378"/>
      <c r="X291" s="375"/>
    </row>
    <row r="292" spans="1:24" s="331" customFormat="1" x14ac:dyDescent="0.25">
      <c r="A292" s="374"/>
      <c r="B292" s="375"/>
      <c r="C292" s="375"/>
      <c r="D292" s="375"/>
      <c r="E292" s="375"/>
      <c r="F292" s="376"/>
      <c r="G292" s="375"/>
      <c r="H292" s="377"/>
      <c r="I292" s="377"/>
      <c r="J292" s="377"/>
      <c r="K292" s="377"/>
      <c r="L292" s="377"/>
      <c r="M292" s="375"/>
      <c r="N292" s="377"/>
      <c r="O292" s="375"/>
      <c r="P292" s="375"/>
      <c r="Q292" s="375"/>
      <c r="R292" s="375"/>
      <c r="S292" s="378"/>
      <c r="T292" s="378"/>
      <c r="U292" s="378"/>
      <c r="V292" s="378"/>
      <c r="W292" s="378"/>
      <c r="X292" s="375"/>
    </row>
    <row r="293" spans="1:24" s="331" customFormat="1" x14ac:dyDescent="0.25">
      <c r="A293" s="374"/>
      <c r="B293" s="375"/>
      <c r="C293" s="375"/>
      <c r="D293" s="375"/>
      <c r="E293" s="375"/>
      <c r="F293" s="376"/>
      <c r="G293" s="375"/>
      <c r="H293" s="377"/>
      <c r="I293" s="377"/>
      <c r="J293" s="377"/>
      <c r="K293" s="377"/>
      <c r="L293" s="377"/>
      <c r="M293" s="375"/>
      <c r="N293" s="377"/>
      <c r="O293" s="375"/>
      <c r="P293" s="375"/>
      <c r="Q293" s="375"/>
      <c r="R293" s="375"/>
      <c r="S293" s="378"/>
      <c r="T293" s="378"/>
      <c r="U293" s="378"/>
      <c r="V293" s="378"/>
      <c r="W293" s="378"/>
      <c r="X293" s="375"/>
    </row>
    <row r="294" spans="1:24" s="331" customFormat="1" x14ac:dyDescent="0.25">
      <c r="A294" s="374"/>
      <c r="B294" s="375"/>
      <c r="C294" s="375"/>
      <c r="D294" s="375"/>
      <c r="E294" s="375"/>
      <c r="F294" s="376"/>
      <c r="G294" s="375"/>
      <c r="H294" s="377"/>
      <c r="I294" s="377"/>
      <c r="J294" s="377"/>
      <c r="K294" s="377"/>
      <c r="L294" s="377"/>
      <c r="M294" s="375"/>
      <c r="N294" s="377"/>
      <c r="O294" s="375"/>
      <c r="P294" s="375"/>
      <c r="Q294" s="375"/>
      <c r="R294" s="375"/>
      <c r="S294" s="378"/>
      <c r="T294" s="378"/>
      <c r="U294" s="378"/>
      <c r="V294" s="378"/>
      <c r="W294" s="378"/>
      <c r="X294" s="375"/>
    </row>
    <row r="295" spans="1:24" s="331" customFormat="1" x14ac:dyDescent="0.25">
      <c r="A295" s="374"/>
      <c r="B295" s="375"/>
      <c r="C295" s="375"/>
      <c r="D295" s="375"/>
      <c r="E295" s="375"/>
      <c r="F295" s="376"/>
      <c r="G295" s="375"/>
      <c r="H295" s="377"/>
      <c r="I295" s="377"/>
      <c r="J295" s="377"/>
      <c r="K295" s="377"/>
      <c r="L295" s="377"/>
      <c r="M295" s="375"/>
      <c r="N295" s="377"/>
      <c r="O295" s="375"/>
      <c r="P295" s="375"/>
      <c r="Q295" s="375"/>
      <c r="R295" s="375"/>
      <c r="S295" s="378"/>
      <c r="T295" s="378"/>
      <c r="U295" s="378"/>
      <c r="V295" s="378"/>
      <c r="W295" s="378"/>
      <c r="X295" s="375"/>
    </row>
    <row r="296" spans="1:24" s="331" customFormat="1" x14ac:dyDescent="0.25">
      <c r="A296" s="374"/>
      <c r="B296" s="375"/>
      <c r="C296" s="375"/>
      <c r="D296" s="375"/>
      <c r="E296" s="375"/>
      <c r="F296" s="376"/>
      <c r="G296" s="375"/>
      <c r="H296" s="377"/>
      <c r="I296" s="377"/>
      <c r="J296" s="377"/>
      <c r="K296" s="377"/>
      <c r="L296" s="377"/>
      <c r="M296" s="375"/>
      <c r="N296" s="377"/>
      <c r="O296" s="375"/>
      <c r="P296" s="375"/>
      <c r="Q296" s="375"/>
      <c r="R296" s="375"/>
      <c r="S296" s="378"/>
      <c r="T296" s="378"/>
      <c r="U296" s="378"/>
      <c r="V296" s="378"/>
      <c r="W296" s="378"/>
      <c r="X296" s="375"/>
    </row>
    <row r="297" spans="1:24" s="331" customFormat="1" x14ac:dyDescent="0.25">
      <c r="A297" s="374"/>
      <c r="B297" s="375"/>
      <c r="C297" s="375"/>
      <c r="D297" s="375"/>
      <c r="E297" s="375"/>
      <c r="F297" s="376"/>
      <c r="G297" s="375"/>
      <c r="H297" s="377"/>
      <c r="I297" s="377"/>
      <c r="J297" s="377"/>
      <c r="K297" s="377"/>
      <c r="L297" s="377"/>
      <c r="M297" s="375"/>
      <c r="N297" s="377"/>
      <c r="O297" s="375"/>
      <c r="P297" s="375"/>
      <c r="Q297" s="375"/>
      <c r="R297" s="375"/>
      <c r="S297" s="378"/>
      <c r="T297" s="378"/>
      <c r="U297" s="378"/>
      <c r="V297" s="378"/>
      <c r="W297" s="378"/>
      <c r="X297" s="375"/>
    </row>
    <row r="298" spans="1:24" s="331" customFormat="1" x14ac:dyDescent="0.25">
      <c r="A298" s="374"/>
      <c r="B298" s="375"/>
      <c r="C298" s="375"/>
      <c r="D298" s="375"/>
      <c r="E298" s="375"/>
      <c r="F298" s="376"/>
      <c r="G298" s="375"/>
      <c r="H298" s="377"/>
      <c r="I298" s="377"/>
      <c r="J298" s="377"/>
      <c r="K298" s="377"/>
      <c r="L298" s="377"/>
      <c r="M298" s="375"/>
      <c r="N298" s="377"/>
      <c r="O298" s="375"/>
      <c r="P298" s="375"/>
      <c r="Q298" s="375"/>
      <c r="R298" s="375"/>
      <c r="S298" s="378"/>
      <c r="T298" s="378"/>
      <c r="U298" s="378"/>
      <c r="V298" s="378"/>
      <c r="W298" s="378"/>
      <c r="X298" s="375"/>
    </row>
    <row r="299" spans="1:24" s="331" customFormat="1" x14ac:dyDescent="0.25">
      <c r="A299" s="374"/>
      <c r="B299" s="375"/>
      <c r="C299" s="375"/>
      <c r="D299" s="375"/>
      <c r="E299" s="375"/>
      <c r="F299" s="376"/>
      <c r="G299" s="375"/>
      <c r="H299" s="377"/>
      <c r="I299" s="377"/>
      <c r="J299" s="377"/>
      <c r="K299" s="377"/>
      <c r="L299" s="377"/>
      <c r="M299" s="375"/>
      <c r="N299" s="377"/>
      <c r="O299" s="375"/>
      <c r="P299" s="375"/>
      <c r="Q299" s="375"/>
      <c r="R299" s="375"/>
      <c r="S299" s="378"/>
      <c r="T299" s="378"/>
      <c r="U299" s="378"/>
      <c r="V299" s="378"/>
      <c r="W299" s="378"/>
      <c r="X299" s="375"/>
    </row>
    <row r="300" spans="1:24" s="331" customFormat="1" x14ac:dyDescent="0.25">
      <c r="A300" s="374"/>
      <c r="B300" s="375"/>
      <c r="C300" s="375"/>
      <c r="D300" s="375"/>
      <c r="E300" s="375"/>
      <c r="F300" s="376"/>
      <c r="G300" s="375"/>
      <c r="H300" s="377"/>
      <c r="I300" s="377"/>
      <c r="J300" s="377"/>
      <c r="K300" s="377"/>
      <c r="L300" s="377"/>
      <c r="M300" s="375"/>
      <c r="N300" s="377"/>
      <c r="O300" s="375"/>
      <c r="P300" s="375"/>
      <c r="Q300" s="375"/>
      <c r="R300" s="375"/>
      <c r="S300" s="378"/>
      <c r="T300" s="378"/>
      <c r="U300" s="378"/>
      <c r="V300" s="378"/>
      <c r="W300" s="378"/>
      <c r="X300" s="375"/>
    </row>
    <row r="301" spans="1:24" s="331" customFormat="1" x14ac:dyDescent="0.25">
      <c r="A301" s="374"/>
      <c r="B301" s="375"/>
      <c r="C301" s="375"/>
      <c r="D301" s="375"/>
      <c r="E301" s="375"/>
      <c r="F301" s="376"/>
      <c r="G301" s="375"/>
      <c r="H301" s="377"/>
      <c r="I301" s="377"/>
      <c r="J301" s="377"/>
      <c r="K301" s="377"/>
      <c r="L301" s="377"/>
      <c r="M301" s="375"/>
      <c r="N301" s="377"/>
      <c r="O301" s="375"/>
      <c r="P301" s="375"/>
      <c r="Q301" s="375"/>
      <c r="R301" s="375"/>
      <c r="S301" s="378"/>
      <c r="T301" s="378"/>
      <c r="U301" s="378"/>
      <c r="V301" s="378"/>
      <c r="W301" s="378"/>
      <c r="X301" s="375"/>
    </row>
    <row r="302" spans="1:24" s="331" customFormat="1" x14ac:dyDescent="0.25">
      <c r="A302" s="374"/>
      <c r="B302" s="375"/>
      <c r="C302" s="375"/>
      <c r="D302" s="375"/>
      <c r="E302" s="375"/>
      <c r="F302" s="376"/>
      <c r="G302" s="375"/>
      <c r="H302" s="377"/>
      <c r="I302" s="377"/>
      <c r="J302" s="377"/>
      <c r="K302" s="377"/>
      <c r="L302" s="377"/>
      <c r="M302" s="375"/>
      <c r="N302" s="377"/>
      <c r="O302" s="375"/>
      <c r="P302" s="375"/>
      <c r="Q302" s="375"/>
      <c r="R302" s="375"/>
      <c r="S302" s="378"/>
      <c r="T302" s="378"/>
      <c r="U302" s="378"/>
      <c r="V302" s="378"/>
      <c r="W302" s="378"/>
      <c r="X302" s="375"/>
    </row>
    <row r="303" spans="1:24" s="331" customFormat="1" x14ac:dyDescent="0.25">
      <c r="A303" s="374"/>
      <c r="B303" s="375"/>
      <c r="C303" s="375"/>
      <c r="D303" s="375"/>
      <c r="E303" s="375"/>
      <c r="F303" s="376"/>
      <c r="G303" s="375"/>
      <c r="H303" s="377"/>
      <c r="I303" s="377"/>
      <c r="J303" s="377"/>
      <c r="K303" s="377"/>
      <c r="L303" s="377"/>
      <c r="M303" s="375"/>
      <c r="N303" s="377"/>
      <c r="O303" s="375"/>
      <c r="P303" s="375"/>
      <c r="Q303" s="375"/>
      <c r="R303" s="375"/>
      <c r="S303" s="378"/>
      <c r="T303" s="378"/>
      <c r="U303" s="378"/>
      <c r="V303" s="378"/>
      <c r="W303" s="378"/>
      <c r="X303" s="375"/>
    </row>
    <row r="304" spans="1:24" s="331" customFormat="1" x14ac:dyDescent="0.25">
      <c r="A304" s="374"/>
      <c r="B304" s="375"/>
      <c r="C304" s="375"/>
      <c r="D304" s="375"/>
      <c r="E304" s="375"/>
      <c r="F304" s="376"/>
      <c r="G304" s="375"/>
      <c r="H304" s="377"/>
      <c r="I304" s="377"/>
      <c r="J304" s="377"/>
      <c r="K304" s="377"/>
      <c r="L304" s="377"/>
      <c r="M304" s="375"/>
      <c r="N304" s="377"/>
      <c r="O304" s="375"/>
      <c r="P304" s="375"/>
      <c r="Q304" s="375"/>
      <c r="R304" s="375"/>
      <c r="S304" s="378"/>
      <c r="T304" s="378"/>
      <c r="U304" s="378"/>
      <c r="V304" s="378"/>
      <c r="W304" s="378"/>
      <c r="X304" s="375"/>
    </row>
    <row r="305" spans="1:24" s="331" customFormat="1" x14ac:dyDescent="0.25">
      <c r="A305" s="374"/>
      <c r="B305" s="375"/>
      <c r="C305" s="375"/>
      <c r="D305" s="375"/>
      <c r="E305" s="375"/>
      <c r="F305" s="376"/>
      <c r="G305" s="375"/>
      <c r="H305" s="377"/>
      <c r="I305" s="377"/>
      <c r="J305" s="377"/>
      <c r="K305" s="377"/>
      <c r="L305" s="377"/>
      <c r="M305" s="375"/>
      <c r="N305" s="377"/>
      <c r="O305" s="375"/>
      <c r="P305" s="375"/>
      <c r="Q305" s="375"/>
      <c r="R305" s="375"/>
      <c r="S305" s="378"/>
      <c r="T305" s="378"/>
      <c r="U305" s="378"/>
      <c r="V305" s="378"/>
      <c r="W305" s="378"/>
      <c r="X305" s="375"/>
    </row>
    <row r="306" spans="1:24" s="331" customFormat="1" x14ac:dyDescent="0.25">
      <c r="A306" s="374"/>
      <c r="B306" s="375"/>
      <c r="C306" s="375"/>
      <c r="D306" s="375"/>
      <c r="E306" s="375"/>
      <c r="F306" s="376"/>
      <c r="G306" s="375"/>
      <c r="H306" s="377"/>
      <c r="I306" s="377"/>
      <c r="J306" s="377"/>
      <c r="K306" s="377"/>
      <c r="L306" s="377"/>
      <c r="M306" s="375"/>
      <c r="N306" s="377"/>
      <c r="O306" s="375"/>
      <c r="P306" s="375"/>
      <c r="Q306" s="375"/>
      <c r="R306" s="375"/>
      <c r="S306" s="378"/>
      <c r="T306" s="378"/>
      <c r="U306" s="378"/>
      <c r="V306" s="378"/>
      <c r="W306" s="378"/>
      <c r="X306" s="375"/>
    </row>
    <row r="307" spans="1:24" s="331" customFormat="1" x14ac:dyDescent="0.25">
      <c r="A307" s="374"/>
      <c r="B307" s="375"/>
      <c r="C307" s="375"/>
      <c r="D307" s="375"/>
      <c r="E307" s="375"/>
      <c r="F307" s="376"/>
      <c r="G307" s="375"/>
      <c r="H307" s="377"/>
      <c r="I307" s="377"/>
      <c r="J307" s="377"/>
      <c r="K307" s="377"/>
      <c r="L307" s="377"/>
      <c r="M307" s="375"/>
      <c r="N307" s="377"/>
      <c r="O307" s="375"/>
      <c r="P307" s="375"/>
      <c r="Q307" s="375"/>
      <c r="R307" s="375"/>
      <c r="S307" s="378"/>
      <c r="T307" s="378"/>
      <c r="U307" s="378"/>
      <c r="V307" s="378"/>
      <c r="W307" s="378"/>
      <c r="X307" s="375"/>
    </row>
    <row r="308" spans="1:24" s="331" customFormat="1" x14ac:dyDescent="0.25">
      <c r="A308" s="374"/>
      <c r="B308" s="375"/>
      <c r="C308" s="375"/>
      <c r="D308" s="375"/>
      <c r="E308" s="375"/>
      <c r="F308" s="376"/>
      <c r="G308" s="375"/>
      <c r="H308" s="377"/>
      <c r="I308" s="377"/>
      <c r="J308" s="377"/>
      <c r="K308" s="377"/>
      <c r="L308" s="377"/>
      <c r="M308" s="375"/>
      <c r="N308" s="377"/>
      <c r="O308" s="375"/>
      <c r="P308" s="375"/>
      <c r="Q308" s="375"/>
      <c r="R308" s="375"/>
      <c r="S308" s="378"/>
      <c r="T308" s="378"/>
      <c r="U308" s="378"/>
      <c r="V308" s="378"/>
      <c r="W308" s="378"/>
      <c r="X308" s="375"/>
    </row>
    <row r="309" spans="1:24" s="331" customFormat="1" x14ac:dyDescent="0.25">
      <c r="A309" s="374"/>
      <c r="B309" s="375"/>
      <c r="C309" s="375"/>
      <c r="D309" s="375"/>
      <c r="E309" s="375"/>
      <c r="F309" s="376"/>
      <c r="G309" s="375"/>
      <c r="H309" s="377"/>
      <c r="I309" s="377"/>
      <c r="J309" s="377"/>
      <c r="K309" s="377"/>
      <c r="L309" s="377"/>
      <c r="M309" s="375"/>
      <c r="N309" s="377"/>
      <c r="O309" s="375"/>
      <c r="P309" s="375"/>
      <c r="Q309" s="375"/>
      <c r="R309" s="375"/>
      <c r="S309" s="378"/>
      <c r="T309" s="378"/>
      <c r="U309" s="378"/>
      <c r="V309" s="378"/>
      <c r="W309" s="378"/>
      <c r="X309" s="375"/>
    </row>
    <row r="310" spans="1:24" s="331" customFormat="1" x14ac:dyDescent="0.25">
      <c r="A310" s="374"/>
      <c r="B310" s="375"/>
      <c r="C310" s="375"/>
      <c r="D310" s="375"/>
      <c r="E310" s="375"/>
      <c r="F310" s="376"/>
      <c r="G310" s="375"/>
      <c r="H310" s="377"/>
      <c r="I310" s="377"/>
      <c r="J310" s="377"/>
      <c r="K310" s="377"/>
      <c r="L310" s="377"/>
      <c r="M310" s="375"/>
      <c r="N310" s="377"/>
      <c r="O310" s="375"/>
      <c r="P310" s="375"/>
      <c r="Q310" s="375"/>
      <c r="R310" s="375"/>
      <c r="S310" s="378"/>
      <c r="T310" s="378"/>
      <c r="U310" s="378"/>
      <c r="V310" s="378"/>
      <c r="W310" s="378"/>
      <c r="X310" s="375"/>
    </row>
    <row r="311" spans="1:24" s="331" customFormat="1" x14ac:dyDescent="0.25">
      <c r="A311" s="374"/>
      <c r="B311" s="375"/>
      <c r="C311" s="375"/>
      <c r="D311" s="375"/>
      <c r="E311" s="375"/>
      <c r="F311" s="376"/>
      <c r="G311" s="375"/>
      <c r="H311" s="377"/>
      <c r="I311" s="377"/>
      <c r="J311" s="377"/>
      <c r="K311" s="377"/>
      <c r="L311" s="377"/>
      <c r="M311" s="375"/>
      <c r="N311" s="377"/>
      <c r="O311" s="375"/>
      <c r="P311" s="375"/>
      <c r="Q311" s="375"/>
      <c r="R311" s="375"/>
      <c r="S311" s="378"/>
      <c r="T311" s="378"/>
      <c r="U311" s="378"/>
      <c r="V311" s="378"/>
      <c r="W311" s="378"/>
      <c r="X311" s="375"/>
    </row>
    <row r="312" spans="1:24" s="331" customFormat="1" x14ac:dyDescent="0.25">
      <c r="A312" s="374"/>
      <c r="B312" s="375"/>
      <c r="C312" s="375"/>
      <c r="D312" s="375"/>
      <c r="E312" s="375"/>
      <c r="F312" s="376"/>
      <c r="G312" s="375"/>
      <c r="H312" s="377"/>
      <c r="I312" s="377"/>
      <c r="J312" s="377"/>
      <c r="K312" s="377"/>
      <c r="L312" s="377"/>
      <c r="M312" s="375"/>
      <c r="N312" s="377"/>
      <c r="O312" s="375"/>
      <c r="P312" s="375"/>
      <c r="Q312" s="375"/>
      <c r="R312" s="375"/>
      <c r="S312" s="378"/>
      <c r="T312" s="378"/>
      <c r="U312" s="378"/>
      <c r="V312" s="378"/>
      <c r="W312" s="378"/>
      <c r="X312" s="375"/>
    </row>
    <row r="313" spans="1:24" s="331" customFormat="1" x14ac:dyDescent="0.25">
      <c r="A313" s="374"/>
      <c r="B313" s="375"/>
      <c r="C313" s="375"/>
      <c r="D313" s="375"/>
      <c r="E313" s="375"/>
      <c r="F313" s="376"/>
      <c r="G313" s="375"/>
      <c r="H313" s="377"/>
      <c r="I313" s="377"/>
      <c r="J313" s="377"/>
      <c r="K313" s="377"/>
      <c r="L313" s="377"/>
      <c r="M313" s="375"/>
      <c r="N313" s="377"/>
      <c r="O313" s="375"/>
      <c r="P313" s="375"/>
      <c r="Q313" s="375"/>
      <c r="R313" s="375"/>
      <c r="S313" s="378"/>
      <c r="T313" s="378"/>
      <c r="U313" s="378"/>
      <c r="V313" s="378"/>
      <c r="W313" s="378"/>
      <c r="X313" s="375"/>
    </row>
    <row r="314" spans="1:24" s="331" customFormat="1" x14ac:dyDescent="0.25">
      <c r="A314" s="374"/>
      <c r="B314" s="375"/>
      <c r="C314" s="375"/>
      <c r="D314" s="375"/>
      <c r="E314" s="375"/>
      <c r="F314" s="376"/>
      <c r="G314" s="375"/>
      <c r="H314" s="377"/>
      <c r="I314" s="377"/>
      <c r="J314" s="377"/>
      <c r="K314" s="377"/>
      <c r="L314" s="377"/>
      <c r="M314" s="375"/>
      <c r="N314" s="377"/>
      <c r="O314" s="375"/>
      <c r="P314" s="375"/>
      <c r="Q314" s="375"/>
      <c r="R314" s="375"/>
      <c r="S314" s="378"/>
      <c r="T314" s="378"/>
      <c r="U314" s="378"/>
      <c r="V314" s="378"/>
      <c r="W314" s="378"/>
      <c r="X314" s="375"/>
    </row>
    <row r="315" spans="1:24" s="331" customFormat="1" x14ac:dyDescent="0.25">
      <c r="A315" s="374"/>
      <c r="B315" s="375"/>
      <c r="C315" s="375"/>
      <c r="D315" s="375"/>
      <c r="E315" s="375"/>
      <c r="F315" s="376"/>
      <c r="G315" s="375"/>
      <c r="H315" s="377"/>
      <c r="I315" s="377"/>
      <c r="J315" s="377"/>
      <c r="K315" s="377"/>
      <c r="L315" s="377"/>
      <c r="M315" s="375"/>
      <c r="N315" s="377"/>
      <c r="O315" s="375"/>
      <c r="P315" s="375"/>
      <c r="Q315" s="375"/>
      <c r="R315" s="375"/>
      <c r="S315" s="378"/>
      <c r="T315" s="378"/>
      <c r="U315" s="378"/>
      <c r="V315" s="378"/>
      <c r="W315" s="378"/>
      <c r="X315" s="375"/>
    </row>
    <row r="316" spans="1:24" s="331" customFormat="1" x14ac:dyDescent="0.25">
      <c r="A316" s="374"/>
      <c r="B316" s="375"/>
      <c r="C316" s="375"/>
      <c r="D316" s="375"/>
      <c r="E316" s="375"/>
      <c r="F316" s="376"/>
      <c r="G316" s="375"/>
      <c r="H316" s="377"/>
      <c r="I316" s="377"/>
      <c r="J316" s="377"/>
      <c r="K316" s="377"/>
      <c r="L316" s="377"/>
      <c r="M316" s="375"/>
      <c r="N316" s="377"/>
      <c r="O316" s="375"/>
      <c r="P316" s="375"/>
      <c r="Q316" s="375"/>
      <c r="R316" s="375"/>
      <c r="S316" s="378"/>
      <c r="T316" s="378"/>
      <c r="U316" s="378"/>
      <c r="V316" s="378"/>
      <c r="W316" s="378"/>
      <c r="X316" s="375"/>
    </row>
    <row r="317" spans="1:24" s="331" customFormat="1" x14ac:dyDescent="0.25">
      <c r="A317" s="374"/>
      <c r="B317" s="375"/>
      <c r="C317" s="375"/>
      <c r="D317" s="375"/>
      <c r="E317" s="375"/>
      <c r="F317" s="376"/>
      <c r="G317" s="375"/>
      <c r="H317" s="377"/>
      <c r="I317" s="377"/>
      <c r="J317" s="377"/>
      <c r="K317" s="377"/>
      <c r="L317" s="377"/>
      <c r="M317" s="375"/>
      <c r="N317" s="377"/>
      <c r="O317" s="375"/>
      <c r="P317" s="375"/>
      <c r="Q317" s="375"/>
      <c r="R317" s="375"/>
      <c r="S317" s="378"/>
      <c r="T317" s="378"/>
      <c r="U317" s="378"/>
      <c r="V317" s="378"/>
      <c r="W317" s="378"/>
      <c r="X317" s="375"/>
    </row>
    <row r="318" spans="1:24" s="331" customFormat="1" x14ac:dyDescent="0.25">
      <c r="A318" s="374"/>
      <c r="B318" s="375"/>
      <c r="C318" s="375"/>
      <c r="D318" s="375"/>
      <c r="E318" s="375"/>
      <c r="F318" s="376"/>
      <c r="G318" s="375"/>
      <c r="H318" s="377"/>
      <c r="I318" s="377"/>
      <c r="J318" s="377"/>
      <c r="K318" s="377"/>
      <c r="L318" s="377"/>
      <c r="M318" s="375"/>
      <c r="N318" s="377"/>
      <c r="O318" s="375"/>
      <c r="P318" s="375"/>
      <c r="Q318" s="375"/>
      <c r="R318" s="375"/>
      <c r="S318" s="378"/>
      <c r="T318" s="378"/>
      <c r="U318" s="378"/>
      <c r="V318" s="378"/>
      <c r="W318" s="378"/>
      <c r="X318" s="375"/>
    </row>
    <row r="319" spans="1:24" s="331" customFormat="1" x14ac:dyDescent="0.25">
      <c r="A319" s="374"/>
      <c r="B319" s="375"/>
      <c r="C319" s="375"/>
      <c r="D319" s="375"/>
      <c r="E319" s="375"/>
      <c r="F319" s="376"/>
      <c r="G319" s="375"/>
      <c r="H319" s="377"/>
      <c r="I319" s="377"/>
      <c r="J319" s="377"/>
      <c r="K319" s="377"/>
      <c r="L319" s="377"/>
      <c r="M319" s="375"/>
      <c r="N319" s="377"/>
      <c r="O319" s="375"/>
      <c r="P319" s="375"/>
      <c r="Q319" s="375"/>
      <c r="R319" s="375"/>
      <c r="S319" s="378"/>
      <c r="T319" s="378"/>
      <c r="U319" s="378"/>
      <c r="V319" s="378"/>
      <c r="W319" s="378"/>
      <c r="X319" s="375"/>
    </row>
    <row r="320" spans="1:24" s="331" customFormat="1" x14ac:dyDescent="0.25">
      <c r="A320" s="374"/>
      <c r="B320" s="375"/>
      <c r="C320" s="375"/>
      <c r="D320" s="375"/>
      <c r="E320" s="375"/>
      <c r="F320" s="376"/>
      <c r="G320" s="375"/>
      <c r="H320" s="377"/>
      <c r="I320" s="377"/>
      <c r="J320" s="377"/>
      <c r="K320" s="377"/>
      <c r="L320" s="377"/>
      <c r="M320" s="375"/>
      <c r="N320" s="377"/>
      <c r="O320" s="375"/>
      <c r="P320" s="375"/>
      <c r="Q320" s="375"/>
      <c r="R320" s="375"/>
      <c r="S320" s="378"/>
      <c r="T320" s="378"/>
      <c r="U320" s="378"/>
      <c r="V320" s="378"/>
      <c r="W320" s="378"/>
      <c r="X320" s="375"/>
    </row>
    <row r="321" spans="1:24" s="331" customFormat="1" x14ac:dyDescent="0.25">
      <c r="A321" s="374"/>
      <c r="B321" s="375"/>
      <c r="C321" s="375"/>
      <c r="D321" s="375"/>
      <c r="E321" s="375"/>
      <c r="F321" s="376"/>
      <c r="G321" s="375"/>
      <c r="H321" s="377"/>
      <c r="I321" s="377"/>
      <c r="J321" s="377"/>
      <c r="K321" s="377"/>
      <c r="L321" s="377"/>
      <c r="M321" s="375"/>
      <c r="N321" s="377"/>
      <c r="O321" s="375"/>
      <c r="P321" s="375"/>
      <c r="Q321" s="375"/>
      <c r="R321" s="375"/>
      <c r="S321" s="378"/>
      <c r="T321" s="378"/>
      <c r="U321" s="378"/>
      <c r="V321" s="378"/>
      <c r="W321" s="378"/>
      <c r="X321" s="375"/>
    </row>
    <row r="322" spans="1:24" s="331" customFormat="1" x14ac:dyDescent="0.25">
      <c r="A322" s="374"/>
      <c r="B322" s="375"/>
      <c r="C322" s="375"/>
      <c r="D322" s="375"/>
      <c r="E322" s="375"/>
      <c r="F322" s="376"/>
      <c r="G322" s="375"/>
      <c r="H322" s="377"/>
      <c r="I322" s="377"/>
      <c r="J322" s="377"/>
      <c r="K322" s="377"/>
      <c r="L322" s="377"/>
      <c r="M322" s="375"/>
      <c r="N322" s="377"/>
      <c r="O322" s="375"/>
      <c r="P322" s="375"/>
      <c r="Q322" s="375"/>
      <c r="R322" s="375"/>
      <c r="S322" s="378"/>
      <c r="T322" s="378"/>
      <c r="U322" s="378"/>
      <c r="V322" s="378"/>
      <c r="W322" s="378"/>
      <c r="X322" s="375"/>
    </row>
    <row r="323" spans="1:24" s="331" customFormat="1" x14ac:dyDescent="0.25">
      <c r="A323" s="374"/>
      <c r="B323" s="375"/>
      <c r="C323" s="375"/>
      <c r="D323" s="375"/>
      <c r="E323" s="375"/>
      <c r="F323" s="376"/>
      <c r="G323" s="375"/>
      <c r="H323" s="377"/>
      <c r="I323" s="377"/>
      <c r="J323" s="377"/>
      <c r="K323" s="377"/>
      <c r="L323" s="377"/>
      <c r="M323" s="375"/>
      <c r="N323" s="377"/>
      <c r="O323" s="375"/>
      <c r="P323" s="375"/>
      <c r="Q323" s="375"/>
      <c r="R323" s="375"/>
      <c r="S323" s="378"/>
      <c r="T323" s="378"/>
      <c r="U323" s="378"/>
      <c r="V323" s="378"/>
      <c r="W323" s="378"/>
      <c r="X323" s="375"/>
    </row>
    <row r="324" spans="1:24" s="331" customFormat="1" x14ac:dyDescent="0.25">
      <c r="A324" s="374"/>
      <c r="B324" s="375"/>
      <c r="C324" s="375"/>
      <c r="D324" s="375"/>
      <c r="E324" s="375"/>
      <c r="F324" s="376"/>
      <c r="G324" s="375"/>
      <c r="H324" s="377"/>
      <c r="I324" s="377"/>
      <c r="J324" s="377"/>
      <c r="K324" s="377"/>
      <c r="L324" s="377"/>
      <c r="M324" s="375"/>
      <c r="N324" s="377"/>
      <c r="O324" s="375"/>
      <c r="P324" s="375"/>
      <c r="Q324" s="375"/>
      <c r="R324" s="375"/>
      <c r="S324" s="378"/>
      <c r="T324" s="378"/>
      <c r="U324" s="378"/>
      <c r="V324" s="378"/>
      <c r="W324" s="378"/>
      <c r="X324" s="375"/>
    </row>
    <row r="325" spans="1:24" s="331" customFormat="1" x14ac:dyDescent="0.25">
      <c r="A325" s="374"/>
      <c r="B325" s="375"/>
      <c r="C325" s="375"/>
      <c r="D325" s="375"/>
      <c r="E325" s="375"/>
      <c r="F325" s="376"/>
      <c r="G325" s="375"/>
      <c r="H325" s="377"/>
      <c r="I325" s="377"/>
      <c r="J325" s="377"/>
      <c r="K325" s="377"/>
      <c r="L325" s="377"/>
      <c r="M325" s="375"/>
      <c r="N325" s="377"/>
      <c r="O325" s="375"/>
      <c r="P325" s="375"/>
      <c r="Q325" s="375"/>
      <c r="R325" s="375"/>
      <c r="S325" s="378"/>
      <c r="T325" s="378"/>
      <c r="U325" s="378"/>
      <c r="V325" s="378"/>
      <c r="W325" s="378"/>
      <c r="X325" s="375"/>
    </row>
    <row r="326" spans="1:24" s="331" customFormat="1" x14ac:dyDescent="0.25">
      <c r="A326" s="374"/>
      <c r="B326" s="375"/>
      <c r="C326" s="375"/>
      <c r="D326" s="375"/>
      <c r="E326" s="375"/>
      <c r="F326" s="376"/>
      <c r="G326" s="375"/>
      <c r="H326" s="377"/>
      <c r="I326" s="377"/>
      <c r="J326" s="377"/>
      <c r="K326" s="377"/>
      <c r="L326" s="377"/>
      <c r="M326" s="375"/>
      <c r="N326" s="377"/>
      <c r="O326" s="375"/>
      <c r="P326" s="375"/>
      <c r="Q326" s="375"/>
      <c r="R326" s="375"/>
      <c r="S326" s="378"/>
      <c r="T326" s="378"/>
      <c r="U326" s="378"/>
      <c r="V326" s="378"/>
      <c r="W326" s="378"/>
      <c r="X326" s="375"/>
    </row>
    <row r="327" spans="1:24" s="331" customFormat="1" x14ac:dyDescent="0.25">
      <c r="A327" s="374"/>
      <c r="B327" s="375"/>
      <c r="C327" s="375"/>
      <c r="D327" s="375"/>
      <c r="E327" s="375"/>
      <c r="F327" s="376"/>
      <c r="G327" s="375"/>
      <c r="H327" s="377"/>
      <c r="I327" s="377"/>
      <c r="J327" s="377"/>
      <c r="K327" s="377"/>
      <c r="L327" s="377"/>
      <c r="M327" s="375"/>
      <c r="N327" s="377"/>
      <c r="O327" s="375"/>
      <c r="P327" s="375"/>
      <c r="Q327" s="375"/>
      <c r="R327" s="375"/>
      <c r="S327" s="378"/>
      <c r="T327" s="378"/>
      <c r="U327" s="378"/>
      <c r="V327" s="378"/>
      <c r="W327" s="378"/>
      <c r="X327" s="375"/>
    </row>
    <row r="328" spans="1:24" s="331" customFormat="1" x14ac:dyDescent="0.25">
      <c r="A328" s="374"/>
      <c r="B328" s="375"/>
      <c r="C328" s="375"/>
      <c r="D328" s="375"/>
      <c r="E328" s="375"/>
      <c r="F328" s="376"/>
      <c r="G328" s="375"/>
      <c r="H328" s="377"/>
      <c r="I328" s="377"/>
      <c r="J328" s="377"/>
      <c r="K328" s="377"/>
      <c r="L328" s="377"/>
      <c r="M328" s="375"/>
      <c r="N328" s="377"/>
      <c r="O328" s="375"/>
      <c r="P328" s="375"/>
      <c r="Q328" s="375"/>
      <c r="R328" s="375"/>
      <c r="S328" s="378"/>
      <c r="T328" s="378"/>
      <c r="U328" s="378"/>
      <c r="V328" s="378"/>
      <c r="W328" s="378"/>
      <c r="X328" s="375"/>
    </row>
    <row r="329" spans="1:24" s="331" customFormat="1" x14ac:dyDescent="0.25">
      <c r="A329" s="374"/>
      <c r="B329" s="375"/>
      <c r="C329" s="375"/>
      <c r="D329" s="375"/>
      <c r="E329" s="375"/>
      <c r="F329" s="376"/>
      <c r="G329" s="375"/>
      <c r="H329" s="377"/>
      <c r="I329" s="377"/>
      <c r="J329" s="377"/>
      <c r="K329" s="377"/>
      <c r="L329" s="377"/>
      <c r="M329" s="375"/>
      <c r="N329" s="377"/>
      <c r="O329" s="375"/>
      <c r="P329" s="375"/>
      <c r="Q329" s="375"/>
      <c r="R329" s="375"/>
      <c r="S329" s="378"/>
      <c r="T329" s="378"/>
      <c r="U329" s="378"/>
      <c r="V329" s="378"/>
      <c r="W329" s="378"/>
      <c r="X329" s="375"/>
    </row>
    <row r="330" spans="1:24" s="331" customFormat="1" x14ac:dyDescent="0.25">
      <c r="A330" s="374"/>
      <c r="B330" s="375"/>
      <c r="C330" s="375"/>
      <c r="D330" s="375"/>
      <c r="E330" s="375"/>
      <c r="F330" s="376"/>
      <c r="G330" s="375"/>
      <c r="H330" s="377"/>
      <c r="I330" s="377"/>
      <c r="J330" s="377"/>
      <c r="K330" s="377"/>
      <c r="L330" s="377"/>
      <c r="M330" s="375"/>
      <c r="N330" s="377"/>
      <c r="O330" s="375"/>
      <c r="P330" s="375"/>
      <c r="Q330" s="375"/>
      <c r="R330" s="375"/>
      <c r="S330" s="378"/>
      <c r="T330" s="378"/>
      <c r="U330" s="378"/>
      <c r="V330" s="378"/>
      <c r="W330" s="378"/>
      <c r="X330" s="375"/>
    </row>
    <row r="331" spans="1:24" s="331" customFormat="1" x14ac:dyDescent="0.25">
      <c r="A331" s="374"/>
      <c r="B331" s="375"/>
      <c r="C331" s="375"/>
      <c r="D331" s="375"/>
      <c r="E331" s="375"/>
      <c r="F331" s="376"/>
      <c r="G331" s="375"/>
      <c r="H331" s="377"/>
      <c r="I331" s="377"/>
      <c r="J331" s="377"/>
      <c r="K331" s="377"/>
      <c r="L331" s="377"/>
      <c r="M331" s="375"/>
      <c r="N331" s="377"/>
      <c r="O331" s="375"/>
      <c r="P331" s="375"/>
      <c r="Q331" s="375"/>
      <c r="R331" s="375"/>
      <c r="S331" s="378"/>
      <c r="T331" s="378"/>
      <c r="U331" s="378"/>
      <c r="V331" s="378"/>
      <c r="W331" s="378"/>
      <c r="X331" s="375"/>
    </row>
    <row r="332" spans="1:24" s="331" customFormat="1" x14ac:dyDescent="0.25">
      <c r="A332" s="374"/>
      <c r="B332" s="375"/>
      <c r="C332" s="375"/>
      <c r="D332" s="375"/>
      <c r="E332" s="375"/>
      <c r="F332" s="376"/>
      <c r="G332" s="375"/>
      <c r="H332" s="377"/>
      <c r="I332" s="377"/>
      <c r="J332" s="377"/>
      <c r="K332" s="377"/>
      <c r="L332" s="377"/>
      <c r="M332" s="375"/>
      <c r="N332" s="377"/>
      <c r="O332" s="375"/>
      <c r="P332" s="375"/>
      <c r="Q332" s="375"/>
      <c r="R332" s="375"/>
      <c r="S332" s="378"/>
      <c r="T332" s="378"/>
      <c r="U332" s="378"/>
      <c r="V332" s="378"/>
      <c r="W332" s="378"/>
      <c r="X332" s="375"/>
    </row>
    <row r="333" spans="1:24" s="331" customFormat="1" x14ac:dyDescent="0.25">
      <c r="A333" s="374"/>
      <c r="B333" s="375"/>
      <c r="C333" s="375"/>
      <c r="D333" s="375"/>
      <c r="E333" s="375"/>
      <c r="F333" s="376"/>
      <c r="G333" s="375"/>
      <c r="H333" s="377"/>
      <c r="I333" s="377"/>
      <c r="J333" s="377"/>
      <c r="K333" s="377"/>
      <c r="L333" s="377"/>
      <c r="M333" s="375"/>
      <c r="N333" s="377"/>
      <c r="O333" s="375"/>
      <c r="P333" s="375"/>
      <c r="Q333" s="375"/>
      <c r="R333" s="375"/>
      <c r="S333" s="378"/>
      <c r="T333" s="378"/>
      <c r="U333" s="378"/>
      <c r="V333" s="378"/>
      <c r="W333" s="378"/>
      <c r="X333" s="375"/>
    </row>
    <row r="334" spans="1:24" s="331" customFormat="1" x14ac:dyDescent="0.25">
      <c r="A334" s="374"/>
      <c r="B334" s="375"/>
      <c r="C334" s="375"/>
      <c r="D334" s="375"/>
      <c r="E334" s="375"/>
      <c r="F334" s="376"/>
      <c r="G334" s="375"/>
      <c r="H334" s="377"/>
      <c r="I334" s="377"/>
      <c r="J334" s="377"/>
      <c r="K334" s="377"/>
      <c r="L334" s="377"/>
      <c r="M334" s="375"/>
      <c r="N334" s="377"/>
      <c r="O334" s="375"/>
      <c r="P334" s="375"/>
      <c r="Q334" s="375"/>
      <c r="R334" s="375"/>
      <c r="S334" s="378"/>
      <c r="T334" s="378"/>
      <c r="U334" s="378"/>
      <c r="V334" s="378"/>
      <c r="W334" s="378"/>
      <c r="X334" s="375"/>
    </row>
    <row r="335" spans="1:24" s="331" customFormat="1" x14ac:dyDescent="0.25">
      <c r="A335" s="374"/>
      <c r="B335" s="375"/>
      <c r="C335" s="375"/>
      <c r="D335" s="375"/>
      <c r="E335" s="375"/>
      <c r="F335" s="376"/>
      <c r="G335" s="375"/>
      <c r="H335" s="377"/>
      <c r="I335" s="377"/>
      <c r="J335" s="377"/>
      <c r="K335" s="377"/>
      <c r="L335" s="377"/>
      <c r="M335" s="375"/>
      <c r="N335" s="377"/>
      <c r="O335" s="375"/>
      <c r="P335" s="375"/>
      <c r="Q335" s="375"/>
      <c r="R335" s="375"/>
      <c r="S335" s="378"/>
      <c r="T335" s="378"/>
      <c r="U335" s="378"/>
      <c r="V335" s="378"/>
      <c r="W335" s="378"/>
      <c r="X335" s="375"/>
    </row>
    <row r="336" spans="1:24" s="331" customFormat="1" x14ac:dyDescent="0.25">
      <c r="A336" s="374"/>
      <c r="B336" s="375"/>
      <c r="C336" s="375"/>
      <c r="D336" s="375"/>
      <c r="E336" s="375"/>
      <c r="F336" s="376"/>
      <c r="G336" s="375"/>
      <c r="H336" s="377"/>
      <c r="I336" s="377"/>
      <c r="J336" s="377"/>
      <c r="K336" s="377"/>
      <c r="L336" s="377"/>
      <c r="M336" s="375"/>
      <c r="N336" s="377"/>
      <c r="O336" s="375"/>
      <c r="P336" s="375"/>
      <c r="Q336" s="375"/>
      <c r="R336" s="375"/>
      <c r="S336" s="378"/>
      <c r="T336" s="378"/>
      <c r="U336" s="378"/>
      <c r="V336" s="378"/>
      <c r="W336" s="378"/>
      <c r="X336" s="375"/>
    </row>
    <row r="337" spans="1:24" s="331" customFormat="1" x14ac:dyDescent="0.25">
      <c r="A337" s="374"/>
      <c r="B337" s="375"/>
      <c r="C337" s="375"/>
      <c r="D337" s="375"/>
      <c r="E337" s="375"/>
      <c r="F337" s="376"/>
      <c r="G337" s="375"/>
      <c r="H337" s="377"/>
      <c r="I337" s="377"/>
      <c r="J337" s="377"/>
      <c r="K337" s="377"/>
      <c r="L337" s="377"/>
      <c r="M337" s="375"/>
      <c r="N337" s="377"/>
      <c r="O337" s="375"/>
      <c r="P337" s="375"/>
      <c r="Q337" s="375"/>
      <c r="R337" s="375"/>
      <c r="S337" s="378"/>
      <c r="T337" s="378"/>
      <c r="U337" s="378"/>
      <c r="V337" s="378"/>
      <c r="W337" s="378"/>
      <c r="X337" s="375"/>
    </row>
    <row r="338" spans="1:24" s="331" customFormat="1" x14ac:dyDescent="0.25">
      <c r="A338" s="374"/>
      <c r="B338" s="375"/>
      <c r="C338" s="375"/>
      <c r="D338" s="375"/>
      <c r="E338" s="375"/>
      <c r="F338" s="376"/>
      <c r="G338" s="375"/>
      <c r="H338" s="377"/>
      <c r="I338" s="377"/>
      <c r="J338" s="377"/>
      <c r="K338" s="377"/>
      <c r="L338" s="377"/>
      <c r="M338" s="375"/>
      <c r="N338" s="377"/>
      <c r="O338" s="375"/>
      <c r="P338" s="375"/>
      <c r="Q338" s="375"/>
      <c r="R338" s="375"/>
      <c r="S338" s="378"/>
      <c r="T338" s="378"/>
      <c r="U338" s="378"/>
      <c r="V338" s="378"/>
      <c r="W338" s="378"/>
      <c r="X338" s="375"/>
    </row>
    <row r="339" spans="1:24" s="331" customFormat="1" x14ac:dyDescent="0.25">
      <c r="A339" s="374"/>
      <c r="B339" s="375"/>
      <c r="C339" s="375"/>
      <c r="D339" s="375"/>
      <c r="E339" s="375"/>
      <c r="F339" s="376"/>
      <c r="G339" s="375"/>
      <c r="H339" s="377"/>
      <c r="I339" s="377"/>
      <c r="J339" s="377"/>
      <c r="K339" s="377"/>
      <c r="L339" s="377"/>
      <c r="M339" s="375"/>
      <c r="N339" s="377"/>
      <c r="O339" s="375"/>
      <c r="P339" s="375"/>
      <c r="Q339" s="375"/>
      <c r="R339" s="375"/>
      <c r="S339" s="378"/>
      <c r="T339" s="378"/>
      <c r="U339" s="378"/>
      <c r="V339" s="378"/>
      <c r="W339" s="378"/>
      <c r="X339" s="375"/>
    </row>
    <row r="340" spans="1:24" s="331" customFormat="1" x14ac:dyDescent="0.25">
      <c r="A340" s="374"/>
      <c r="B340" s="375"/>
      <c r="C340" s="375"/>
      <c r="D340" s="375"/>
      <c r="E340" s="375"/>
      <c r="F340" s="376"/>
      <c r="G340" s="375"/>
      <c r="H340" s="377"/>
      <c r="I340" s="377"/>
      <c r="J340" s="377"/>
      <c r="K340" s="377"/>
      <c r="L340" s="377"/>
      <c r="M340" s="375"/>
      <c r="N340" s="377"/>
      <c r="O340" s="375"/>
      <c r="P340" s="375"/>
      <c r="Q340" s="375"/>
      <c r="R340" s="375"/>
      <c r="S340" s="378"/>
      <c r="T340" s="378"/>
      <c r="U340" s="378"/>
      <c r="V340" s="378"/>
      <c r="W340" s="378"/>
      <c r="X340" s="375"/>
    </row>
    <row r="341" spans="1:24" s="331" customFormat="1" x14ac:dyDescent="0.25">
      <c r="A341" s="374"/>
      <c r="B341" s="375"/>
      <c r="C341" s="375"/>
      <c r="D341" s="375"/>
      <c r="E341" s="375"/>
      <c r="F341" s="376"/>
      <c r="G341" s="375"/>
      <c r="H341" s="377"/>
      <c r="I341" s="377"/>
      <c r="J341" s="377"/>
      <c r="K341" s="377"/>
      <c r="L341" s="377"/>
      <c r="M341" s="375"/>
      <c r="N341" s="377"/>
      <c r="O341" s="375"/>
      <c r="P341" s="375"/>
      <c r="Q341" s="375"/>
      <c r="R341" s="375"/>
      <c r="S341" s="378"/>
      <c r="T341" s="378"/>
      <c r="U341" s="378"/>
      <c r="V341" s="378"/>
      <c r="W341" s="378"/>
      <c r="X341" s="375"/>
    </row>
    <row r="342" spans="1:24" s="331" customFormat="1" x14ac:dyDescent="0.25">
      <c r="A342" s="374"/>
      <c r="B342" s="375"/>
      <c r="C342" s="375"/>
      <c r="D342" s="375"/>
      <c r="E342" s="375"/>
      <c r="F342" s="376"/>
      <c r="G342" s="375"/>
      <c r="H342" s="377"/>
      <c r="I342" s="377"/>
      <c r="J342" s="377"/>
      <c r="K342" s="377"/>
      <c r="L342" s="377"/>
      <c r="M342" s="375"/>
      <c r="N342" s="377"/>
      <c r="O342" s="375"/>
      <c r="P342" s="375"/>
      <c r="Q342" s="375"/>
      <c r="R342" s="375"/>
      <c r="S342" s="378"/>
      <c r="T342" s="378"/>
      <c r="U342" s="378"/>
      <c r="V342" s="378"/>
      <c r="W342" s="378"/>
      <c r="X342" s="375"/>
    </row>
    <row r="343" spans="1:24" s="331" customFormat="1" x14ac:dyDescent="0.25">
      <c r="A343" s="374"/>
      <c r="B343" s="375"/>
      <c r="C343" s="375"/>
      <c r="D343" s="375"/>
      <c r="E343" s="375"/>
      <c r="F343" s="376"/>
      <c r="G343" s="375"/>
      <c r="H343" s="377"/>
      <c r="I343" s="377"/>
      <c r="J343" s="377"/>
      <c r="K343" s="377"/>
      <c r="L343" s="377"/>
      <c r="M343" s="375"/>
      <c r="N343" s="377"/>
      <c r="O343" s="375"/>
      <c r="P343" s="375"/>
      <c r="Q343" s="375"/>
      <c r="R343" s="375"/>
      <c r="S343" s="378"/>
      <c r="T343" s="378"/>
      <c r="U343" s="378"/>
      <c r="V343" s="378"/>
      <c r="W343" s="378"/>
      <c r="X343" s="375"/>
    </row>
    <row r="344" spans="1:24" s="331" customFormat="1" x14ac:dyDescent="0.25">
      <c r="A344" s="374"/>
      <c r="B344" s="375"/>
      <c r="C344" s="375"/>
      <c r="D344" s="375"/>
      <c r="E344" s="375"/>
      <c r="F344" s="376"/>
      <c r="G344" s="375"/>
      <c r="H344" s="377"/>
      <c r="I344" s="377"/>
      <c r="J344" s="377"/>
      <c r="K344" s="377"/>
      <c r="L344" s="377"/>
      <c r="M344" s="375"/>
      <c r="N344" s="377"/>
      <c r="O344" s="375"/>
      <c r="P344" s="375"/>
      <c r="Q344" s="375"/>
      <c r="R344" s="375"/>
      <c r="S344" s="378"/>
      <c r="T344" s="378"/>
      <c r="U344" s="378"/>
      <c r="V344" s="378"/>
      <c r="W344" s="378"/>
      <c r="X344" s="375"/>
    </row>
    <row r="345" spans="1:24" s="331" customFormat="1" x14ac:dyDescent="0.25">
      <c r="A345" s="374"/>
      <c r="B345" s="375"/>
      <c r="C345" s="375"/>
      <c r="D345" s="375"/>
      <c r="E345" s="375"/>
      <c r="F345" s="376"/>
      <c r="G345" s="375"/>
      <c r="H345" s="377"/>
      <c r="I345" s="377"/>
      <c r="J345" s="377"/>
      <c r="K345" s="377"/>
      <c r="L345" s="377"/>
      <c r="M345" s="375"/>
      <c r="N345" s="377"/>
      <c r="O345" s="375"/>
      <c r="P345" s="375"/>
      <c r="Q345" s="375"/>
      <c r="R345" s="375"/>
      <c r="S345" s="378"/>
      <c r="T345" s="378"/>
      <c r="U345" s="378"/>
      <c r="V345" s="378"/>
      <c r="W345" s="378"/>
      <c r="X345" s="375"/>
    </row>
    <row r="346" spans="1:24" s="331" customFormat="1" x14ac:dyDescent="0.25">
      <c r="A346" s="374"/>
      <c r="B346" s="375"/>
      <c r="C346" s="375"/>
      <c r="D346" s="375"/>
      <c r="E346" s="375"/>
      <c r="F346" s="376"/>
      <c r="G346" s="375"/>
      <c r="H346" s="377"/>
      <c r="I346" s="377"/>
      <c r="J346" s="377"/>
      <c r="K346" s="377"/>
      <c r="L346" s="377"/>
      <c r="M346" s="375"/>
      <c r="N346" s="377"/>
      <c r="O346" s="375"/>
      <c r="P346" s="375"/>
      <c r="Q346" s="375"/>
      <c r="R346" s="375"/>
      <c r="S346" s="378"/>
      <c r="T346" s="378"/>
      <c r="U346" s="378"/>
      <c r="V346" s="378"/>
      <c r="W346" s="378"/>
      <c r="X346" s="375"/>
    </row>
    <row r="347" spans="1:24" s="331" customFormat="1" x14ac:dyDescent="0.25">
      <c r="A347" s="374"/>
      <c r="B347" s="375"/>
      <c r="C347" s="375"/>
      <c r="D347" s="375"/>
      <c r="E347" s="375"/>
      <c r="F347" s="376"/>
      <c r="G347" s="375"/>
      <c r="H347" s="377"/>
      <c r="I347" s="377"/>
      <c r="J347" s="377"/>
      <c r="K347" s="377"/>
      <c r="L347" s="377"/>
      <c r="M347" s="375"/>
      <c r="N347" s="377"/>
      <c r="O347" s="375"/>
      <c r="P347" s="375"/>
      <c r="Q347" s="375"/>
      <c r="R347" s="375"/>
      <c r="S347" s="378"/>
      <c r="T347" s="378"/>
      <c r="U347" s="378"/>
      <c r="V347" s="378"/>
      <c r="W347" s="378"/>
      <c r="X347" s="375"/>
    </row>
    <row r="348" spans="1:24" s="331" customFormat="1" x14ac:dyDescent="0.25">
      <c r="A348" s="374"/>
      <c r="B348" s="375"/>
      <c r="C348" s="375"/>
      <c r="D348" s="375"/>
      <c r="E348" s="375"/>
      <c r="F348" s="376"/>
      <c r="G348" s="375"/>
      <c r="H348" s="377"/>
      <c r="I348" s="377"/>
      <c r="J348" s="377"/>
      <c r="K348" s="377"/>
      <c r="L348" s="377"/>
      <c r="M348" s="375"/>
      <c r="N348" s="377"/>
      <c r="O348" s="375"/>
      <c r="P348" s="375"/>
      <c r="Q348" s="375"/>
      <c r="R348" s="375"/>
      <c r="S348" s="378"/>
      <c r="T348" s="378"/>
      <c r="U348" s="378"/>
      <c r="V348" s="378"/>
      <c r="W348" s="378"/>
      <c r="X348" s="375"/>
    </row>
    <row r="349" spans="1:24" s="331" customFormat="1" x14ac:dyDescent="0.25">
      <c r="A349" s="374"/>
      <c r="B349" s="375"/>
      <c r="C349" s="375"/>
      <c r="D349" s="375"/>
      <c r="E349" s="375"/>
      <c r="F349" s="376"/>
      <c r="G349" s="375"/>
      <c r="H349" s="377"/>
      <c r="I349" s="377"/>
      <c r="J349" s="377"/>
      <c r="K349" s="377"/>
      <c r="L349" s="377"/>
      <c r="M349" s="375"/>
      <c r="N349" s="377"/>
      <c r="O349" s="375"/>
      <c r="P349" s="375"/>
      <c r="Q349" s="375"/>
      <c r="R349" s="375"/>
      <c r="S349" s="378"/>
      <c r="T349" s="378"/>
      <c r="U349" s="378"/>
      <c r="V349" s="378"/>
      <c r="W349" s="378"/>
      <c r="X349" s="375"/>
    </row>
    <row r="350" spans="1:24" s="331" customFormat="1" x14ac:dyDescent="0.25">
      <c r="A350" s="374"/>
      <c r="B350" s="375"/>
      <c r="C350" s="375"/>
      <c r="D350" s="375"/>
      <c r="E350" s="375"/>
      <c r="F350" s="376"/>
      <c r="G350" s="375"/>
      <c r="H350" s="377"/>
      <c r="I350" s="377"/>
      <c r="J350" s="377"/>
      <c r="K350" s="377"/>
      <c r="L350" s="377"/>
      <c r="M350" s="375"/>
      <c r="N350" s="377"/>
      <c r="O350" s="375"/>
      <c r="P350" s="375"/>
      <c r="Q350" s="375"/>
      <c r="R350" s="375"/>
      <c r="S350" s="378"/>
      <c r="T350" s="378"/>
      <c r="U350" s="378"/>
      <c r="V350" s="378"/>
      <c r="W350" s="378"/>
      <c r="X350" s="375"/>
    </row>
    <row r="351" spans="1:24" s="331" customFormat="1" x14ac:dyDescent="0.25">
      <c r="A351" s="374"/>
      <c r="B351" s="375"/>
      <c r="C351" s="375"/>
      <c r="D351" s="375"/>
      <c r="E351" s="375"/>
      <c r="F351" s="376"/>
      <c r="G351" s="375"/>
      <c r="H351" s="377"/>
      <c r="I351" s="377"/>
      <c r="J351" s="377"/>
      <c r="K351" s="377"/>
      <c r="L351" s="377"/>
      <c r="M351" s="375"/>
      <c r="N351" s="377"/>
      <c r="O351" s="375"/>
      <c r="P351" s="375"/>
      <c r="Q351" s="375"/>
      <c r="R351" s="375"/>
      <c r="S351" s="378"/>
      <c r="T351" s="378"/>
      <c r="U351" s="378"/>
      <c r="V351" s="378"/>
      <c r="W351" s="378"/>
      <c r="X351" s="375"/>
    </row>
    <row r="352" spans="1:24" s="331" customFormat="1" x14ac:dyDescent="0.25">
      <c r="A352" s="374"/>
      <c r="B352" s="375"/>
      <c r="C352" s="375"/>
      <c r="D352" s="375"/>
      <c r="E352" s="375"/>
      <c r="F352" s="376"/>
      <c r="G352" s="375"/>
      <c r="H352" s="377"/>
      <c r="I352" s="377"/>
      <c r="J352" s="377"/>
      <c r="K352" s="377"/>
      <c r="L352" s="377"/>
      <c r="M352" s="375"/>
      <c r="N352" s="377"/>
      <c r="O352" s="375"/>
      <c r="P352" s="375"/>
      <c r="Q352" s="375"/>
      <c r="R352" s="375"/>
      <c r="S352" s="378"/>
      <c r="T352" s="378"/>
      <c r="U352" s="378"/>
      <c r="V352" s="378"/>
      <c r="W352" s="378"/>
      <c r="X352" s="375"/>
    </row>
    <row r="353" spans="1:24" s="331" customFormat="1" x14ac:dyDescent="0.25">
      <c r="A353" s="374"/>
      <c r="B353" s="375"/>
      <c r="C353" s="375"/>
      <c r="D353" s="375"/>
      <c r="E353" s="375"/>
      <c r="F353" s="376"/>
      <c r="G353" s="375"/>
      <c r="H353" s="377"/>
      <c r="I353" s="377"/>
      <c r="J353" s="377"/>
      <c r="K353" s="377"/>
      <c r="L353" s="377"/>
      <c r="M353" s="375"/>
      <c r="N353" s="377"/>
      <c r="O353" s="375"/>
      <c r="P353" s="375"/>
      <c r="Q353" s="375"/>
      <c r="R353" s="375"/>
      <c r="S353" s="378"/>
      <c r="T353" s="378"/>
      <c r="U353" s="378"/>
      <c r="V353" s="378"/>
      <c r="W353" s="378"/>
      <c r="X353" s="375"/>
    </row>
    <row r="354" spans="1:24" s="331" customFormat="1" x14ac:dyDescent="0.25">
      <c r="A354" s="374"/>
      <c r="B354" s="375"/>
      <c r="C354" s="375"/>
      <c r="D354" s="375"/>
      <c r="E354" s="375"/>
      <c r="F354" s="376"/>
      <c r="G354" s="375"/>
      <c r="H354" s="377"/>
      <c r="I354" s="377"/>
      <c r="J354" s="377"/>
      <c r="K354" s="377"/>
      <c r="L354" s="377"/>
      <c r="M354" s="375"/>
      <c r="N354" s="377"/>
      <c r="O354" s="375"/>
      <c r="P354" s="375"/>
      <c r="Q354" s="375"/>
      <c r="R354" s="375"/>
      <c r="S354" s="378"/>
      <c r="T354" s="378"/>
      <c r="U354" s="378"/>
      <c r="V354" s="378"/>
      <c r="W354" s="378"/>
      <c r="X354" s="375"/>
    </row>
    <row r="355" spans="1:24" s="331" customFormat="1" x14ac:dyDescent="0.25">
      <c r="A355" s="374"/>
      <c r="B355" s="375"/>
      <c r="C355" s="375"/>
      <c r="D355" s="375"/>
      <c r="E355" s="375"/>
      <c r="F355" s="376"/>
      <c r="G355" s="375"/>
      <c r="H355" s="377"/>
      <c r="I355" s="377"/>
      <c r="J355" s="377"/>
      <c r="K355" s="377"/>
      <c r="L355" s="377"/>
      <c r="M355" s="375"/>
      <c r="N355" s="377"/>
      <c r="O355" s="375"/>
      <c r="P355" s="375"/>
      <c r="Q355" s="375"/>
      <c r="R355" s="375"/>
      <c r="S355" s="378"/>
      <c r="T355" s="378"/>
      <c r="U355" s="378"/>
      <c r="V355" s="378"/>
      <c r="W355" s="378"/>
      <c r="X355" s="375"/>
    </row>
    <row r="356" spans="1:24" s="331" customFormat="1" x14ac:dyDescent="0.25">
      <c r="A356" s="374"/>
      <c r="B356" s="375"/>
      <c r="C356" s="375"/>
      <c r="D356" s="375"/>
      <c r="E356" s="375"/>
      <c r="F356" s="376"/>
      <c r="G356" s="375"/>
      <c r="H356" s="377"/>
      <c r="I356" s="377"/>
      <c r="J356" s="377"/>
      <c r="K356" s="377"/>
      <c r="L356" s="377"/>
      <c r="M356" s="375"/>
      <c r="N356" s="377"/>
      <c r="O356" s="375"/>
      <c r="P356" s="375"/>
      <c r="Q356" s="375"/>
      <c r="R356" s="375"/>
      <c r="S356" s="378"/>
      <c r="T356" s="378"/>
      <c r="U356" s="378"/>
      <c r="V356" s="378"/>
      <c r="W356" s="378"/>
      <c r="X356" s="375"/>
    </row>
    <row r="357" spans="1:24" s="331" customFormat="1" x14ac:dyDescent="0.25">
      <c r="A357" s="374"/>
      <c r="B357" s="375"/>
      <c r="C357" s="375"/>
      <c r="D357" s="375"/>
      <c r="E357" s="375"/>
      <c r="F357" s="376"/>
      <c r="G357" s="375"/>
      <c r="H357" s="377"/>
      <c r="I357" s="377"/>
      <c r="J357" s="377"/>
      <c r="K357" s="377"/>
      <c r="L357" s="377"/>
      <c r="M357" s="375"/>
      <c r="N357" s="377"/>
      <c r="O357" s="375"/>
      <c r="P357" s="375"/>
      <c r="Q357" s="375"/>
      <c r="R357" s="375"/>
      <c r="S357" s="378"/>
      <c r="T357" s="378"/>
      <c r="U357" s="378"/>
      <c r="V357" s="378"/>
      <c r="W357" s="378"/>
      <c r="X357" s="375"/>
    </row>
    <row r="358" spans="1:24" s="331" customFormat="1" x14ac:dyDescent="0.25">
      <c r="A358" s="374"/>
      <c r="B358" s="375"/>
      <c r="C358" s="375"/>
      <c r="D358" s="375"/>
      <c r="E358" s="375"/>
      <c r="F358" s="376"/>
      <c r="G358" s="375"/>
      <c r="H358" s="377"/>
      <c r="I358" s="377"/>
      <c r="J358" s="377"/>
      <c r="K358" s="377"/>
      <c r="L358" s="377"/>
      <c r="M358" s="375"/>
      <c r="N358" s="377"/>
      <c r="O358" s="375"/>
      <c r="P358" s="375"/>
      <c r="Q358" s="375"/>
      <c r="R358" s="375"/>
      <c r="S358" s="378"/>
      <c r="T358" s="378"/>
      <c r="U358" s="378"/>
      <c r="V358" s="378"/>
      <c r="W358" s="378"/>
      <c r="X358" s="375"/>
    </row>
    <row r="359" spans="1:24" s="331" customFormat="1" x14ac:dyDescent="0.25">
      <c r="A359" s="374"/>
      <c r="B359" s="375"/>
      <c r="C359" s="375"/>
      <c r="D359" s="375"/>
      <c r="E359" s="375"/>
      <c r="F359" s="376"/>
      <c r="G359" s="375"/>
      <c r="H359" s="377"/>
      <c r="I359" s="377"/>
      <c r="J359" s="377"/>
      <c r="K359" s="377"/>
      <c r="L359" s="377"/>
      <c r="M359" s="375"/>
      <c r="N359" s="377"/>
      <c r="O359" s="375"/>
      <c r="P359" s="375"/>
      <c r="Q359" s="375"/>
      <c r="R359" s="375"/>
      <c r="S359" s="378"/>
      <c r="T359" s="378"/>
      <c r="U359" s="378"/>
      <c r="V359" s="378"/>
      <c r="W359" s="378"/>
      <c r="X359" s="375"/>
    </row>
    <row r="360" spans="1:24" s="331" customFormat="1" x14ac:dyDescent="0.25">
      <c r="A360" s="374"/>
      <c r="B360" s="375"/>
      <c r="C360" s="375"/>
      <c r="D360" s="375"/>
      <c r="E360" s="375"/>
      <c r="F360" s="376"/>
      <c r="G360" s="375"/>
      <c r="H360" s="377"/>
      <c r="I360" s="377"/>
      <c r="J360" s="377"/>
      <c r="K360" s="377"/>
      <c r="L360" s="377"/>
      <c r="M360" s="375"/>
      <c r="N360" s="377"/>
      <c r="O360" s="375"/>
      <c r="P360" s="375"/>
      <c r="Q360" s="375"/>
      <c r="R360" s="375"/>
      <c r="S360" s="378"/>
      <c r="T360" s="378"/>
      <c r="U360" s="378"/>
      <c r="V360" s="378"/>
      <c r="W360" s="378"/>
      <c r="X360" s="375"/>
    </row>
    <row r="361" spans="1:24" s="331" customFormat="1" x14ac:dyDescent="0.25">
      <c r="A361" s="374"/>
      <c r="B361" s="375"/>
      <c r="C361" s="375"/>
      <c r="D361" s="375"/>
      <c r="E361" s="375"/>
      <c r="F361" s="376"/>
      <c r="G361" s="375"/>
      <c r="H361" s="377"/>
      <c r="I361" s="377"/>
      <c r="J361" s="377"/>
      <c r="K361" s="377"/>
      <c r="L361" s="377"/>
      <c r="M361" s="375"/>
      <c r="N361" s="377"/>
      <c r="O361" s="375"/>
      <c r="P361" s="375"/>
      <c r="Q361" s="375"/>
      <c r="R361" s="375"/>
      <c r="S361" s="378"/>
      <c r="T361" s="378"/>
      <c r="U361" s="378"/>
      <c r="V361" s="378"/>
      <c r="W361" s="378"/>
      <c r="X361" s="375"/>
    </row>
    <row r="362" spans="1:24" s="331" customFormat="1" x14ac:dyDescent="0.25">
      <c r="A362" s="374"/>
      <c r="B362" s="375"/>
      <c r="C362" s="375"/>
      <c r="D362" s="375"/>
      <c r="E362" s="375"/>
      <c r="F362" s="376"/>
      <c r="G362" s="375"/>
      <c r="H362" s="377"/>
      <c r="I362" s="377"/>
      <c r="J362" s="377"/>
      <c r="K362" s="377"/>
      <c r="L362" s="377"/>
      <c r="M362" s="375"/>
      <c r="N362" s="377"/>
      <c r="O362" s="375"/>
      <c r="P362" s="375"/>
      <c r="Q362" s="375"/>
      <c r="R362" s="375"/>
      <c r="S362" s="378"/>
      <c r="T362" s="378"/>
      <c r="U362" s="378"/>
      <c r="V362" s="378"/>
      <c r="W362" s="378"/>
      <c r="X362" s="375"/>
    </row>
    <row r="363" spans="1:24" s="331" customFormat="1" x14ac:dyDescent="0.25">
      <c r="A363" s="374"/>
      <c r="B363" s="375"/>
      <c r="C363" s="375"/>
      <c r="D363" s="375"/>
      <c r="E363" s="375"/>
      <c r="F363" s="376"/>
      <c r="G363" s="375"/>
      <c r="H363" s="377"/>
      <c r="I363" s="377"/>
      <c r="J363" s="377"/>
      <c r="K363" s="377"/>
      <c r="L363" s="377"/>
      <c r="M363" s="375"/>
      <c r="N363" s="377"/>
      <c r="O363" s="375"/>
      <c r="P363" s="375"/>
      <c r="Q363" s="375"/>
      <c r="R363" s="375"/>
      <c r="S363" s="378"/>
      <c r="T363" s="378"/>
      <c r="U363" s="378"/>
      <c r="V363" s="378"/>
      <c r="W363" s="378"/>
      <c r="X363" s="375"/>
    </row>
    <row r="364" spans="1:24" s="331" customFormat="1" x14ac:dyDescent="0.25">
      <c r="A364" s="374"/>
      <c r="B364" s="375"/>
      <c r="C364" s="375"/>
      <c r="D364" s="375"/>
      <c r="E364" s="375"/>
      <c r="F364" s="376"/>
      <c r="G364" s="375"/>
      <c r="H364" s="377"/>
      <c r="I364" s="377"/>
      <c r="J364" s="377"/>
      <c r="K364" s="377"/>
      <c r="L364" s="377"/>
      <c r="M364" s="375"/>
      <c r="N364" s="377"/>
      <c r="O364" s="375"/>
      <c r="P364" s="375"/>
      <c r="Q364" s="375"/>
      <c r="R364" s="375"/>
      <c r="S364" s="378"/>
      <c r="T364" s="378"/>
      <c r="U364" s="378"/>
      <c r="V364" s="378"/>
      <c r="W364" s="378"/>
      <c r="X364" s="375"/>
    </row>
    <row r="365" spans="1:24" s="331" customFormat="1" x14ac:dyDescent="0.25">
      <c r="A365" s="374"/>
      <c r="B365" s="375"/>
      <c r="C365" s="375"/>
      <c r="D365" s="375"/>
      <c r="E365" s="375"/>
      <c r="F365" s="376"/>
      <c r="G365" s="375"/>
      <c r="H365" s="377"/>
      <c r="I365" s="377"/>
      <c r="J365" s="377"/>
      <c r="K365" s="377"/>
      <c r="L365" s="377"/>
      <c r="M365" s="375"/>
      <c r="N365" s="377"/>
      <c r="O365" s="375"/>
      <c r="P365" s="375"/>
      <c r="Q365" s="375"/>
      <c r="R365" s="375"/>
      <c r="S365" s="378"/>
      <c r="T365" s="378"/>
      <c r="U365" s="378"/>
      <c r="V365" s="378"/>
      <c r="W365" s="378"/>
      <c r="X365" s="375"/>
    </row>
    <row r="366" spans="1:24" s="331" customFormat="1" x14ac:dyDescent="0.25">
      <c r="A366" s="374"/>
      <c r="B366" s="375"/>
      <c r="C366" s="375"/>
      <c r="D366" s="375"/>
      <c r="E366" s="375"/>
      <c r="F366" s="376"/>
      <c r="G366" s="375"/>
      <c r="H366" s="377"/>
      <c r="I366" s="377"/>
      <c r="J366" s="377"/>
      <c r="K366" s="377"/>
      <c r="L366" s="377"/>
      <c r="M366" s="375"/>
      <c r="N366" s="377"/>
      <c r="O366" s="375"/>
      <c r="P366" s="375"/>
      <c r="Q366" s="375"/>
      <c r="R366" s="375"/>
      <c r="S366" s="378"/>
      <c r="T366" s="378"/>
      <c r="U366" s="378"/>
      <c r="V366" s="378"/>
      <c r="W366" s="378"/>
      <c r="X366" s="375"/>
    </row>
    <row r="367" spans="1:24" s="331" customFormat="1" x14ac:dyDescent="0.25">
      <c r="A367" s="374"/>
      <c r="B367" s="375"/>
      <c r="C367" s="375"/>
      <c r="D367" s="375"/>
      <c r="E367" s="375"/>
      <c r="F367" s="376"/>
      <c r="G367" s="375"/>
      <c r="H367" s="377"/>
      <c r="I367" s="377"/>
      <c r="J367" s="377"/>
      <c r="K367" s="377"/>
      <c r="L367" s="377"/>
      <c r="M367" s="375"/>
      <c r="N367" s="377"/>
      <c r="O367" s="375"/>
      <c r="P367" s="375"/>
      <c r="Q367" s="375"/>
      <c r="R367" s="375"/>
      <c r="S367" s="378"/>
      <c r="T367" s="378"/>
      <c r="U367" s="378"/>
      <c r="V367" s="378"/>
      <c r="W367" s="378"/>
      <c r="X367" s="375"/>
    </row>
    <row r="368" spans="1:24" s="331" customFormat="1" x14ac:dyDescent="0.25">
      <c r="A368" s="374"/>
      <c r="B368" s="375"/>
      <c r="C368" s="375"/>
      <c r="D368" s="375"/>
      <c r="E368" s="375"/>
      <c r="F368" s="376"/>
      <c r="G368" s="375"/>
      <c r="H368" s="377"/>
      <c r="I368" s="377"/>
      <c r="J368" s="377"/>
      <c r="K368" s="377"/>
      <c r="L368" s="377"/>
      <c r="M368" s="375"/>
      <c r="N368" s="377"/>
      <c r="O368" s="375"/>
      <c r="P368" s="375"/>
      <c r="Q368" s="375"/>
      <c r="R368" s="375"/>
      <c r="S368" s="378"/>
      <c r="T368" s="378"/>
      <c r="U368" s="378"/>
      <c r="V368" s="378"/>
      <c r="W368" s="378"/>
      <c r="X368" s="375"/>
    </row>
    <row r="369" spans="1:24" s="331" customFormat="1" x14ac:dyDescent="0.25">
      <c r="A369" s="374"/>
      <c r="B369" s="375"/>
      <c r="C369" s="375"/>
      <c r="D369" s="375"/>
      <c r="E369" s="375"/>
      <c r="F369" s="376"/>
      <c r="G369" s="375"/>
      <c r="H369" s="377"/>
      <c r="I369" s="377"/>
      <c r="J369" s="377"/>
      <c r="K369" s="377"/>
      <c r="L369" s="377"/>
      <c r="M369" s="375"/>
      <c r="N369" s="377"/>
      <c r="O369" s="375"/>
      <c r="P369" s="375"/>
      <c r="Q369" s="375"/>
      <c r="R369" s="375"/>
      <c r="S369" s="378"/>
      <c r="T369" s="378"/>
      <c r="U369" s="378"/>
      <c r="V369" s="378"/>
      <c r="W369" s="378"/>
      <c r="X369" s="375"/>
    </row>
    <row r="370" spans="1:24" s="331" customFormat="1" x14ac:dyDescent="0.25">
      <c r="A370" s="374"/>
      <c r="B370" s="375"/>
      <c r="C370" s="375"/>
      <c r="D370" s="375"/>
      <c r="E370" s="375"/>
      <c r="F370" s="376"/>
      <c r="G370" s="375"/>
      <c r="H370" s="377"/>
      <c r="I370" s="377"/>
      <c r="J370" s="377"/>
      <c r="K370" s="377"/>
      <c r="L370" s="377"/>
      <c r="M370" s="375"/>
      <c r="N370" s="377"/>
      <c r="O370" s="375"/>
      <c r="P370" s="375"/>
      <c r="Q370" s="375"/>
      <c r="R370" s="375"/>
      <c r="S370" s="378"/>
      <c r="T370" s="378"/>
      <c r="U370" s="378"/>
      <c r="V370" s="378"/>
      <c r="W370" s="378"/>
      <c r="X370" s="375"/>
    </row>
    <row r="371" spans="1:24" s="331" customFormat="1" x14ac:dyDescent="0.25">
      <c r="A371" s="374"/>
      <c r="B371" s="375"/>
      <c r="C371" s="375"/>
      <c r="D371" s="375"/>
      <c r="E371" s="375"/>
      <c r="F371" s="376"/>
      <c r="G371" s="375"/>
      <c r="H371" s="377"/>
      <c r="I371" s="377"/>
      <c r="J371" s="377"/>
      <c r="K371" s="377"/>
      <c r="L371" s="377"/>
      <c r="M371" s="375"/>
      <c r="N371" s="377"/>
      <c r="O371" s="375"/>
      <c r="P371" s="375"/>
      <c r="Q371" s="375"/>
      <c r="R371" s="375"/>
      <c r="S371" s="378"/>
      <c r="T371" s="378"/>
      <c r="U371" s="378"/>
      <c r="V371" s="378"/>
      <c r="W371" s="378"/>
      <c r="X371" s="375"/>
    </row>
    <row r="372" spans="1:24" s="331" customFormat="1" x14ac:dyDescent="0.25">
      <c r="A372" s="374"/>
      <c r="B372" s="375"/>
      <c r="C372" s="375"/>
      <c r="D372" s="375"/>
      <c r="E372" s="375"/>
      <c r="F372" s="376"/>
      <c r="G372" s="375"/>
      <c r="H372" s="377"/>
      <c r="I372" s="377"/>
      <c r="J372" s="377"/>
      <c r="K372" s="377"/>
      <c r="L372" s="377"/>
      <c r="M372" s="375"/>
      <c r="N372" s="377"/>
      <c r="O372" s="375"/>
      <c r="P372" s="375"/>
      <c r="Q372" s="375"/>
      <c r="R372" s="375"/>
      <c r="S372" s="378"/>
      <c r="T372" s="378"/>
      <c r="U372" s="378"/>
      <c r="V372" s="378"/>
      <c r="W372" s="378"/>
      <c r="X372" s="375"/>
    </row>
    <row r="373" spans="1:24" s="331" customFormat="1" x14ac:dyDescent="0.25">
      <c r="A373" s="374"/>
      <c r="B373" s="375"/>
      <c r="C373" s="375"/>
      <c r="D373" s="375"/>
      <c r="E373" s="375"/>
      <c r="F373" s="376"/>
      <c r="G373" s="375"/>
      <c r="H373" s="377"/>
      <c r="I373" s="377"/>
      <c r="J373" s="377"/>
      <c r="K373" s="377"/>
      <c r="L373" s="377"/>
      <c r="M373" s="375"/>
      <c r="N373" s="377"/>
      <c r="O373" s="375"/>
      <c r="P373" s="375"/>
      <c r="Q373" s="375"/>
      <c r="R373" s="375"/>
      <c r="S373" s="378"/>
      <c r="T373" s="378"/>
      <c r="U373" s="378"/>
      <c r="V373" s="378"/>
      <c r="W373" s="378"/>
      <c r="X373" s="375"/>
    </row>
    <row r="374" spans="1:24" s="331" customFormat="1" x14ac:dyDescent="0.25">
      <c r="A374" s="374"/>
      <c r="B374" s="375"/>
      <c r="C374" s="375"/>
      <c r="D374" s="375"/>
      <c r="E374" s="375"/>
      <c r="F374" s="376"/>
      <c r="G374" s="375"/>
      <c r="H374" s="377"/>
      <c r="I374" s="377"/>
      <c r="J374" s="377"/>
      <c r="K374" s="377"/>
      <c r="L374" s="377"/>
      <c r="M374" s="375"/>
      <c r="N374" s="377"/>
      <c r="O374" s="375"/>
      <c r="P374" s="375"/>
      <c r="Q374" s="375"/>
      <c r="R374" s="375"/>
      <c r="S374" s="378"/>
      <c r="T374" s="378"/>
      <c r="U374" s="378"/>
      <c r="V374" s="378"/>
      <c r="W374" s="378"/>
      <c r="X374" s="375"/>
    </row>
    <row r="375" spans="1:24" s="331" customFormat="1" x14ac:dyDescent="0.25">
      <c r="A375" s="374"/>
      <c r="B375" s="375"/>
      <c r="C375" s="375"/>
      <c r="D375" s="375"/>
      <c r="E375" s="375"/>
      <c r="F375" s="376"/>
      <c r="G375" s="375"/>
      <c r="H375" s="377"/>
      <c r="I375" s="377"/>
      <c r="J375" s="377"/>
      <c r="K375" s="377"/>
      <c r="L375" s="377"/>
      <c r="M375" s="375"/>
      <c r="N375" s="377"/>
      <c r="O375" s="375"/>
      <c r="P375" s="375"/>
      <c r="Q375" s="375"/>
      <c r="R375" s="375"/>
      <c r="S375" s="378"/>
      <c r="T375" s="378"/>
      <c r="U375" s="378"/>
      <c r="V375" s="378"/>
      <c r="W375" s="378"/>
      <c r="X375" s="375"/>
    </row>
    <row r="376" spans="1:24" s="331" customFormat="1" x14ac:dyDescent="0.25">
      <c r="A376" s="374"/>
      <c r="B376" s="375"/>
      <c r="C376" s="375"/>
      <c r="D376" s="375"/>
      <c r="E376" s="375"/>
      <c r="F376" s="376"/>
      <c r="G376" s="375"/>
      <c r="H376" s="377"/>
      <c r="I376" s="377"/>
      <c r="J376" s="377"/>
      <c r="K376" s="377"/>
      <c r="L376" s="377"/>
      <c r="M376" s="375"/>
      <c r="N376" s="377"/>
      <c r="O376" s="375"/>
      <c r="P376" s="375"/>
      <c r="Q376" s="375"/>
      <c r="R376" s="375"/>
      <c r="S376" s="378"/>
      <c r="T376" s="378"/>
      <c r="U376" s="378"/>
      <c r="V376" s="378"/>
      <c r="W376" s="378"/>
      <c r="X376" s="375"/>
    </row>
    <row r="377" spans="1:24" s="331" customFormat="1" x14ac:dyDescent="0.25">
      <c r="A377" s="374"/>
      <c r="B377" s="375"/>
      <c r="C377" s="375"/>
      <c r="D377" s="375"/>
      <c r="E377" s="375"/>
      <c r="F377" s="376"/>
      <c r="G377" s="375"/>
      <c r="H377" s="377"/>
      <c r="I377" s="377"/>
      <c r="J377" s="377"/>
      <c r="K377" s="377"/>
      <c r="L377" s="377"/>
      <c r="M377" s="375"/>
      <c r="N377" s="377"/>
      <c r="O377" s="375"/>
      <c r="P377" s="375"/>
      <c r="Q377" s="375"/>
      <c r="R377" s="375"/>
      <c r="S377" s="378"/>
      <c r="T377" s="378"/>
      <c r="U377" s="378"/>
      <c r="V377" s="378"/>
      <c r="W377" s="378"/>
      <c r="X377" s="375"/>
    </row>
    <row r="378" spans="1:24" s="331" customFormat="1" x14ac:dyDescent="0.25">
      <c r="A378" s="374"/>
      <c r="B378" s="375"/>
      <c r="C378" s="375"/>
      <c r="D378" s="375"/>
      <c r="E378" s="375"/>
      <c r="F378" s="376"/>
      <c r="G378" s="375"/>
      <c r="H378" s="377"/>
      <c r="I378" s="377"/>
      <c r="J378" s="377"/>
      <c r="K378" s="377"/>
      <c r="L378" s="377"/>
      <c r="M378" s="375"/>
      <c r="N378" s="377"/>
      <c r="O378" s="375"/>
      <c r="P378" s="375"/>
      <c r="Q378" s="375"/>
      <c r="R378" s="375"/>
      <c r="S378" s="378"/>
      <c r="T378" s="378"/>
      <c r="U378" s="378"/>
      <c r="V378" s="378"/>
      <c r="W378" s="378"/>
      <c r="X378" s="375"/>
    </row>
    <row r="379" spans="1:24" s="331" customFormat="1" x14ac:dyDescent="0.25">
      <c r="A379" s="374"/>
      <c r="B379" s="375"/>
      <c r="C379" s="375"/>
      <c r="D379" s="375"/>
      <c r="E379" s="375"/>
      <c r="F379" s="376"/>
      <c r="G379" s="375"/>
      <c r="H379" s="377"/>
      <c r="I379" s="377"/>
      <c r="J379" s="377"/>
      <c r="K379" s="377"/>
      <c r="L379" s="377"/>
      <c r="M379" s="375"/>
      <c r="N379" s="377"/>
      <c r="O379" s="375"/>
      <c r="P379" s="375"/>
      <c r="Q379" s="375"/>
      <c r="R379" s="375"/>
      <c r="S379" s="378"/>
      <c r="T379" s="378"/>
      <c r="U379" s="378"/>
      <c r="V379" s="378"/>
      <c r="W379" s="378"/>
      <c r="X379" s="375"/>
    </row>
  </sheetData>
  <sheetProtection formatRows="0" insertColumns="0" insertRows="0" insertHyperlinks="0" deleteColumns="0" deleteRows="0" sort="0" autoFilter="0" pivotTables="0"/>
  <mergeCells count="388">
    <mergeCell ref="S17:S19"/>
    <mergeCell ref="T17:T19"/>
    <mergeCell ref="U17:U19"/>
    <mergeCell ref="V17:V19"/>
    <mergeCell ref="W17:W19"/>
    <mergeCell ref="X17:X19"/>
    <mergeCell ref="S21:S23"/>
    <mergeCell ref="T21:T23"/>
    <mergeCell ref="U21:U23"/>
    <mergeCell ref="V21:V23"/>
    <mergeCell ref="W21:W23"/>
    <mergeCell ref="X21:X23"/>
    <mergeCell ref="V257:V259"/>
    <mergeCell ref="W257:W259"/>
    <mergeCell ref="X257:X259"/>
    <mergeCell ref="V273:V275"/>
    <mergeCell ref="W273:W275"/>
    <mergeCell ref="X273:X275"/>
    <mergeCell ref="V261:V263"/>
    <mergeCell ref="W261:W263"/>
    <mergeCell ref="X261:X263"/>
    <mergeCell ref="V265:V266"/>
    <mergeCell ref="W265:W266"/>
    <mergeCell ref="X265:X266"/>
    <mergeCell ref="V269:V271"/>
    <mergeCell ref="W269:W271"/>
    <mergeCell ref="X269:X271"/>
    <mergeCell ref="V206:V207"/>
    <mergeCell ref="W206:W207"/>
    <mergeCell ref="X206:X207"/>
    <mergeCell ref="V209:V210"/>
    <mergeCell ref="W209:W210"/>
    <mergeCell ref="X209:X210"/>
    <mergeCell ref="V225:V227"/>
    <mergeCell ref="W225:W227"/>
    <mergeCell ref="X225:X227"/>
    <mergeCell ref="X213:X215"/>
    <mergeCell ref="X221:X223"/>
    <mergeCell ref="X178:X179"/>
    <mergeCell ref="V182:V183"/>
    <mergeCell ref="W182:W183"/>
    <mergeCell ref="X182:X183"/>
    <mergeCell ref="V186:V187"/>
    <mergeCell ref="W186:W187"/>
    <mergeCell ref="X186:X187"/>
    <mergeCell ref="V198:V200"/>
    <mergeCell ref="W198:W200"/>
    <mergeCell ref="X198:X200"/>
    <mergeCell ref="V178:V179"/>
    <mergeCell ref="W178:W179"/>
    <mergeCell ref="X154:X156"/>
    <mergeCell ref="V158:V160"/>
    <mergeCell ref="W158:W160"/>
    <mergeCell ref="X158:X160"/>
    <mergeCell ref="V170:V172"/>
    <mergeCell ref="W170:W172"/>
    <mergeCell ref="X170:X172"/>
    <mergeCell ref="V174:V175"/>
    <mergeCell ref="W174:W175"/>
    <mergeCell ref="X174:X175"/>
    <mergeCell ref="A169:X169"/>
    <mergeCell ref="X162:X164"/>
    <mergeCell ref="S166:S168"/>
    <mergeCell ref="T166:T168"/>
    <mergeCell ref="U166:U168"/>
    <mergeCell ref="V166:V168"/>
    <mergeCell ref="W166:W168"/>
    <mergeCell ref="X166:X168"/>
    <mergeCell ref="A165:X165"/>
    <mergeCell ref="S162:S164"/>
    <mergeCell ref="T162:T164"/>
    <mergeCell ref="U162:U164"/>
    <mergeCell ref="V162:V164"/>
    <mergeCell ref="W162:W164"/>
    <mergeCell ref="V38:V40"/>
    <mergeCell ref="U13:U15"/>
    <mergeCell ref="V13:V15"/>
    <mergeCell ref="W13:W15"/>
    <mergeCell ref="X13:X15"/>
    <mergeCell ref="A7:X7"/>
    <mergeCell ref="S13:S15"/>
    <mergeCell ref="A29:R29"/>
    <mergeCell ref="A12:X12"/>
    <mergeCell ref="A25:X25"/>
    <mergeCell ref="X26:X28"/>
    <mergeCell ref="N9:O9"/>
    <mergeCell ref="V8:W8"/>
    <mergeCell ref="S8:U8"/>
    <mergeCell ref="A11:R11"/>
    <mergeCell ref="S26:S28"/>
    <mergeCell ref="T26:T28"/>
    <mergeCell ref="U26:U28"/>
    <mergeCell ref="V26:V28"/>
    <mergeCell ref="W26:W28"/>
    <mergeCell ref="T13:T15"/>
    <mergeCell ref="A24:R24"/>
    <mergeCell ref="A20:R20"/>
    <mergeCell ref="A16:R16"/>
    <mergeCell ref="W38:W40"/>
    <mergeCell ref="X38:X40"/>
    <mergeCell ref="A50:R50"/>
    <mergeCell ref="S51:S53"/>
    <mergeCell ref="T51:T53"/>
    <mergeCell ref="U51:U53"/>
    <mergeCell ref="V51:V53"/>
    <mergeCell ref="W42:W44"/>
    <mergeCell ref="X42:X44"/>
    <mergeCell ref="S46:S49"/>
    <mergeCell ref="T46:T49"/>
    <mergeCell ref="U46:U49"/>
    <mergeCell ref="V46:V49"/>
    <mergeCell ref="W46:W49"/>
    <mergeCell ref="X46:X49"/>
    <mergeCell ref="A45:X45"/>
    <mergeCell ref="A41:R41"/>
    <mergeCell ref="S42:S44"/>
    <mergeCell ref="T42:T44"/>
    <mergeCell ref="U42:U44"/>
    <mergeCell ref="V42:V44"/>
    <mergeCell ref="S38:S40"/>
    <mergeCell ref="T38:T40"/>
    <mergeCell ref="U38:U40"/>
    <mergeCell ref="A58:X58"/>
    <mergeCell ref="W51:W53"/>
    <mergeCell ref="X51:X53"/>
    <mergeCell ref="A54:R54"/>
    <mergeCell ref="S55:S57"/>
    <mergeCell ref="T55:T57"/>
    <mergeCell ref="U55:U57"/>
    <mergeCell ref="V55:V57"/>
    <mergeCell ref="W55:W57"/>
    <mergeCell ref="X55:X57"/>
    <mergeCell ref="W59:W61"/>
    <mergeCell ref="X59:X61"/>
    <mergeCell ref="S63:S65"/>
    <mergeCell ref="T63:T65"/>
    <mergeCell ref="U63:U65"/>
    <mergeCell ref="V63:V65"/>
    <mergeCell ref="W63:W65"/>
    <mergeCell ref="X63:X65"/>
    <mergeCell ref="S59:S61"/>
    <mergeCell ref="T59:T61"/>
    <mergeCell ref="U59:U61"/>
    <mergeCell ref="V59:V61"/>
    <mergeCell ref="X67:X69"/>
    <mergeCell ref="S71:S73"/>
    <mergeCell ref="T71:T73"/>
    <mergeCell ref="U71:U73"/>
    <mergeCell ref="V71:V73"/>
    <mergeCell ref="W71:W73"/>
    <mergeCell ref="X71:X73"/>
    <mergeCell ref="S67:S69"/>
    <mergeCell ref="T67:T69"/>
    <mergeCell ref="U67:U69"/>
    <mergeCell ref="V67:V69"/>
    <mergeCell ref="W67:W69"/>
    <mergeCell ref="X75:X77"/>
    <mergeCell ref="S79:S81"/>
    <mergeCell ref="T79:T81"/>
    <mergeCell ref="U79:U81"/>
    <mergeCell ref="V79:V81"/>
    <mergeCell ref="W79:W81"/>
    <mergeCell ref="X79:X81"/>
    <mergeCell ref="S75:S77"/>
    <mergeCell ref="T75:T77"/>
    <mergeCell ref="U75:U77"/>
    <mergeCell ref="V75:V77"/>
    <mergeCell ref="W75:W77"/>
    <mergeCell ref="A90:X90"/>
    <mergeCell ref="X83:X85"/>
    <mergeCell ref="S87:S89"/>
    <mergeCell ref="T87:T89"/>
    <mergeCell ref="U87:U89"/>
    <mergeCell ref="V87:V89"/>
    <mergeCell ref="W87:W89"/>
    <mergeCell ref="X87:X89"/>
    <mergeCell ref="S83:S85"/>
    <mergeCell ref="T83:T85"/>
    <mergeCell ref="U83:U85"/>
    <mergeCell ref="V83:V85"/>
    <mergeCell ref="W83:W85"/>
    <mergeCell ref="S99:S101"/>
    <mergeCell ref="T99:T101"/>
    <mergeCell ref="S103:S104"/>
    <mergeCell ref="T103:T104"/>
    <mergeCell ref="A98:X98"/>
    <mergeCell ref="W91:W93"/>
    <mergeCell ref="X91:X93"/>
    <mergeCell ref="S95:S97"/>
    <mergeCell ref="T95:T97"/>
    <mergeCell ref="U95:U97"/>
    <mergeCell ref="V95:V97"/>
    <mergeCell ref="W95:W97"/>
    <mergeCell ref="X95:X97"/>
    <mergeCell ref="S91:S93"/>
    <mergeCell ref="T91:T93"/>
    <mergeCell ref="U91:U93"/>
    <mergeCell ref="V91:V93"/>
    <mergeCell ref="V99:V101"/>
    <mergeCell ref="W99:W101"/>
    <mergeCell ref="A109:X109"/>
    <mergeCell ref="U103:U104"/>
    <mergeCell ref="V103:V104"/>
    <mergeCell ref="W103:W104"/>
    <mergeCell ref="X103:X104"/>
    <mergeCell ref="S106:S108"/>
    <mergeCell ref="T106:T108"/>
    <mergeCell ref="U106:U108"/>
    <mergeCell ref="V106:V108"/>
    <mergeCell ref="W106:W108"/>
    <mergeCell ref="X106:X108"/>
    <mergeCell ref="W110:W112"/>
    <mergeCell ref="X110:X112"/>
    <mergeCell ref="S114:S116"/>
    <mergeCell ref="T114:T116"/>
    <mergeCell ref="U114:U116"/>
    <mergeCell ref="V114:V116"/>
    <mergeCell ref="W114:W116"/>
    <mergeCell ref="X114:X116"/>
    <mergeCell ref="S110:S112"/>
    <mergeCell ref="T110:T112"/>
    <mergeCell ref="U110:U112"/>
    <mergeCell ref="V110:V112"/>
    <mergeCell ref="X118:X120"/>
    <mergeCell ref="S122:S124"/>
    <mergeCell ref="T122:T124"/>
    <mergeCell ref="U122:U124"/>
    <mergeCell ref="V122:V124"/>
    <mergeCell ref="W122:W124"/>
    <mergeCell ref="X122:X124"/>
    <mergeCell ref="S118:S120"/>
    <mergeCell ref="T118:T120"/>
    <mergeCell ref="U118:U120"/>
    <mergeCell ref="V118:V120"/>
    <mergeCell ref="W118:W120"/>
    <mergeCell ref="X126:X128"/>
    <mergeCell ref="S130:S132"/>
    <mergeCell ref="T130:T132"/>
    <mergeCell ref="U130:U132"/>
    <mergeCell ref="V130:V132"/>
    <mergeCell ref="W130:W132"/>
    <mergeCell ref="X130:X132"/>
    <mergeCell ref="S126:S128"/>
    <mergeCell ref="T126:T128"/>
    <mergeCell ref="U126:U128"/>
    <mergeCell ref="V126:V128"/>
    <mergeCell ref="W126:W128"/>
    <mergeCell ref="X134:X136"/>
    <mergeCell ref="S138:S140"/>
    <mergeCell ref="T138:T140"/>
    <mergeCell ref="U138:U140"/>
    <mergeCell ref="V138:V140"/>
    <mergeCell ref="W138:W140"/>
    <mergeCell ref="X138:X140"/>
    <mergeCell ref="S134:S136"/>
    <mergeCell ref="T134:T136"/>
    <mergeCell ref="U134:U136"/>
    <mergeCell ref="V134:V136"/>
    <mergeCell ref="W134:W136"/>
    <mergeCell ref="S150:S152"/>
    <mergeCell ref="T150:T152"/>
    <mergeCell ref="S154:S156"/>
    <mergeCell ref="T154:T156"/>
    <mergeCell ref="S158:S160"/>
    <mergeCell ref="T158:T160"/>
    <mergeCell ref="X142:X144"/>
    <mergeCell ref="S146:S148"/>
    <mergeCell ref="T146:T148"/>
    <mergeCell ref="U146:U148"/>
    <mergeCell ref="V146:V148"/>
    <mergeCell ref="W146:W148"/>
    <mergeCell ref="A145:X145"/>
    <mergeCell ref="S142:S144"/>
    <mergeCell ref="T142:T144"/>
    <mergeCell ref="U142:U144"/>
    <mergeCell ref="V142:V144"/>
    <mergeCell ref="W142:W144"/>
    <mergeCell ref="X146:X148"/>
    <mergeCell ref="V150:V152"/>
    <mergeCell ref="W150:W152"/>
    <mergeCell ref="X150:X152"/>
    <mergeCell ref="V154:V156"/>
    <mergeCell ref="W154:W156"/>
    <mergeCell ref="S178:S180"/>
    <mergeCell ref="T178:T180"/>
    <mergeCell ref="S182:S184"/>
    <mergeCell ref="T182:T184"/>
    <mergeCell ref="S186:S188"/>
    <mergeCell ref="T186:T188"/>
    <mergeCell ref="S170:S172"/>
    <mergeCell ref="T170:T172"/>
    <mergeCell ref="S174:S176"/>
    <mergeCell ref="T174:T176"/>
    <mergeCell ref="S202:S204"/>
    <mergeCell ref="T202:T204"/>
    <mergeCell ref="S206:S207"/>
    <mergeCell ref="T206:T207"/>
    <mergeCell ref="S209:S211"/>
    <mergeCell ref="T209:T211"/>
    <mergeCell ref="X190:X192"/>
    <mergeCell ref="S194:S196"/>
    <mergeCell ref="T194:T196"/>
    <mergeCell ref="U194:U198"/>
    <mergeCell ref="S198:S200"/>
    <mergeCell ref="T198:T200"/>
    <mergeCell ref="A193:X193"/>
    <mergeCell ref="S190:S192"/>
    <mergeCell ref="T190:T192"/>
    <mergeCell ref="U190:U192"/>
    <mergeCell ref="V190:V192"/>
    <mergeCell ref="W190:W192"/>
    <mergeCell ref="V194:V196"/>
    <mergeCell ref="W194:W196"/>
    <mergeCell ref="X194:X196"/>
    <mergeCell ref="V202:V204"/>
    <mergeCell ref="W202:W204"/>
    <mergeCell ref="X202:X204"/>
    <mergeCell ref="S217:S219"/>
    <mergeCell ref="T217:T219"/>
    <mergeCell ref="U217:U219"/>
    <mergeCell ref="V217:V219"/>
    <mergeCell ref="W217:W219"/>
    <mergeCell ref="X217:X219"/>
    <mergeCell ref="S213:S215"/>
    <mergeCell ref="T213:T215"/>
    <mergeCell ref="U213:U215"/>
    <mergeCell ref="V213:V215"/>
    <mergeCell ref="W213:W215"/>
    <mergeCell ref="U225:U229"/>
    <mergeCell ref="S229:S231"/>
    <mergeCell ref="T229:T231"/>
    <mergeCell ref="A224:X224"/>
    <mergeCell ref="S221:S223"/>
    <mergeCell ref="T221:T223"/>
    <mergeCell ref="U221:U223"/>
    <mergeCell ref="V221:V223"/>
    <mergeCell ref="W221:W223"/>
    <mergeCell ref="V229:V231"/>
    <mergeCell ref="W229:W231"/>
    <mergeCell ref="X229:X231"/>
    <mergeCell ref="W249:W251"/>
    <mergeCell ref="X249:X251"/>
    <mergeCell ref="S30:S32"/>
    <mergeCell ref="T30:T32"/>
    <mergeCell ref="U30:U32"/>
    <mergeCell ref="V30:V32"/>
    <mergeCell ref="W30:W32"/>
    <mergeCell ref="S233:S235"/>
    <mergeCell ref="T233:T235"/>
    <mergeCell ref="S237:S239"/>
    <mergeCell ref="T237:T239"/>
    <mergeCell ref="S241:S243"/>
    <mergeCell ref="T241:T243"/>
    <mergeCell ref="V233:V235"/>
    <mergeCell ref="W233:W235"/>
    <mergeCell ref="X233:X235"/>
    <mergeCell ref="V237:V239"/>
    <mergeCell ref="W237:W239"/>
    <mergeCell ref="X237:X239"/>
    <mergeCell ref="V241:V243"/>
    <mergeCell ref="W241:W243"/>
    <mergeCell ref="X241:X243"/>
    <mergeCell ref="S225:S227"/>
    <mergeCell ref="T225:T227"/>
    <mergeCell ref="V4:X4"/>
    <mergeCell ref="S265:S267"/>
    <mergeCell ref="T265:T267"/>
    <mergeCell ref="S269:S271"/>
    <mergeCell ref="T269:T271"/>
    <mergeCell ref="S273:S275"/>
    <mergeCell ref="T273:T275"/>
    <mergeCell ref="X253:X255"/>
    <mergeCell ref="S257:S259"/>
    <mergeCell ref="T257:T259"/>
    <mergeCell ref="U257:U261"/>
    <mergeCell ref="S261:S263"/>
    <mergeCell ref="T261:T263"/>
    <mergeCell ref="A256:X256"/>
    <mergeCell ref="S253:S255"/>
    <mergeCell ref="T253:T255"/>
    <mergeCell ref="U253:U255"/>
    <mergeCell ref="V253:V255"/>
    <mergeCell ref="W253:W255"/>
    <mergeCell ref="X30:X32"/>
    <mergeCell ref="S249:S251"/>
    <mergeCell ref="T249:T251"/>
    <mergeCell ref="U249:U251"/>
    <mergeCell ref="V249:V251"/>
  </mergeCells>
  <phoneticPr fontId="6" type="noConversion"/>
  <conditionalFormatting sqref="P10:R10 P13:R15">
    <cfRule type="expression" dxfId="279" priority="7" stopIfTrue="1">
      <formula>AND(P10&lt;&gt;"",OR(P10&lt;=0,P10="-"))</formula>
    </cfRule>
  </conditionalFormatting>
  <conditionalFormatting sqref="P276:R64628">
    <cfRule type="expression" dxfId="278" priority="8" stopIfTrue="1">
      <formula>AND(P276&lt;&gt;"",OR(P276=0,P276="-"))</formula>
    </cfRule>
  </conditionalFormatting>
  <conditionalFormatting sqref="P9:R9">
    <cfRule type="expression" dxfId="277" priority="6" stopIfTrue="1">
      <formula>AND(P9&lt;&gt;"",OR(P9&lt;=0,P9="-"))</formula>
    </cfRule>
  </conditionalFormatting>
  <conditionalFormatting sqref="P126:R128 P130:R132 P134:R136 P138:R140 P122:R124 P118:R120 P42:R44 P79:R81 P83:R89 P114:R116 P142:R144 P162:R164 P166:R168 P174:R176 P178:R180 P182:R184 P186:R188 P217:R219 P190:R192 P213:R215 P221:R223 P30:R32 P249:R251 P253:R255 P26:R28 P38:R40 P257:R275 P46:R57 P59:R77 P91:R97 P99:R108 P110:R112 P146:R160 P170:R172 P194:R211 P225:R243">
    <cfRule type="expression" dxfId="276" priority="4" stopIfTrue="1">
      <formula>AND(P26&lt;&gt;"",OR(P26&lt;=0,P26="-"))</formula>
    </cfRule>
  </conditionalFormatting>
  <conditionalFormatting sqref="Q228 Q232 Q236 Q130:Q132 Q134:Q136 Q138:Q140 Q62 Q66 Q70 Q74 Q86 Q94:Q97 Q149 Q153 Q157 Q197 Q201 Q205 Q217:Q219 Q213:Q215 Q240 Q30:Q32 Q249:Q251 Q253:Q255 Q260 Q264 Q272 Q268 Q99:Q108 Q110:Q112">
    <cfRule type="expression" dxfId="275" priority="5" stopIfTrue="1">
      <formula>AND(Q30&lt;&gt;"",OR(Q30=0,Q30="-"))</formula>
    </cfRule>
  </conditionalFormatting>
  <conditionalFormatting sqref="P34:R36">
    <cfRule type="expression" dxfId="274" priority="3" stopIfTrue="1">
      <formula>AND(P34&lt;&gt;"",OR(P34&lt;=0,P34="-"))</formula>
    </cfRule>
  </conditionalFormatting>
  <conditionalFormatting sqref="P17:R19">
    <cfRule type="expression" dxfId="273" priority="2" stopIfTrue="1">
      <formula>AND(P17&lt;&gt;"",OR(P17&lt;=0,P17="-"))</formula>
    </cfRule>
  </conditionalFormatting>
  <conditionalFormatting sqref="P21:R23">
    <cfRule type="expression" dxfId="272" priority="1" stopIfTrue="1">
      <formula>AND(P21&lt;&gt;"",OR(P21&lt;=0,P21="-"))</formula>
    </cfRule>
  </conditionalFormatting>
  <pageMargins left="0.70866141732283472" right="0.70866141732283472" top="0.39370078740157483" bottom="0.39370078740157483" header="0" footer="0"/>
  <pageSetup paperSize="8" scale="49" fitToHeight="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219"/>
  <sheetViews>
    <sheetView zoomScale="70" zoomScaleNormal="70" workbookViewId="0">
      <pane ySplit="11" topLeftCell="A47" activePane="bottomLeft" state="frozen"/>
      <selection pane="bottomLeft" activeCell="I60" sqref="I60"/>
    </sheetView>
  </sheetViews>
  <sheetFormatPr defaultRowHeight="14.25" outlineLevelRow="1" x14ac:dyDescent="0.25"/>
  <cols>
    <col min="1" max="1" width="30.42578125" style="43" customWidth="1"/>
    <col min="2" max="2" width="10.85546875" style="56" customWidth="1"/>
    <col min="3" max="3" width="11.7109375" style="56" customWidth="1"/>
    <col min="4" max="4" width="10.7109375" style="56" customWidth="1"/>
    <col min="5" max="5" width="8.7109375" style="56" customWidth="1"/>
    <col min="6" max="6" width="16.7109375" style="22" customWidth="1"/>
    <col min="7" max="7" width="15.140625" style="56" customWidth="1"/>
    <col min="8" max="8" width="13.140625" style="23" customWidth="1"/>
    <col min="9" max="9" width="13.42578125" style="23" customWidth="1" collapsed="1"/>
    <col min="10" max="12" width="12.140625" style="23" customWidth="1"/>
    <col min="13" max="13" width="13.5703125" style="56" customWidth="1"/>
    <col min="14" max="14" width="16.140625" style="23" customWidth="1"/>
    <col min="15" max="15" width="10.85546875" style="56" customWidth="1"/>
    <col min="16" max="16" width="20.28515625" style="56" customWidth="1"/>
    <col min="17" max="17" width="20" style="56" customWidth="1"/>
    <col min="18" max="18" width="29.5703125" style="56" customWidth="1"/>
    <col min="19" max="19" width="23.85546875" style="7" customWidth="1" collapsed="1"/>
    <col min="20" max="20" width="22.140625" style="7" customWidth="1"/>
    <col min="21" max="21" width="19.42578125" style="7" customWidth="1"/>
    <col min="22" max="22" width="13.85546875" style="7" customWidth="1"/>
    <col min="23" max="23" width="12.140625" style="7" customWidth="1"/>
    <col min="24" max="24" width="23.140625" style="56" customWidth="1"/>
    <col min="25" max="16384" width="9.140625" style="9"/>
  </cols>
  <sheetData>
    <row r="1" spans="1:30" ht="24" hidden="1" customHeight="1" x14ac:dyDescent="0.25">
      <c r="B1" s="38"/>
      <c r="F1" s="29"/>
      <c r="G1" s="38"/>
      <c r="M1" s="23"/>
      <c r="S1" s="28"/>
      <c r="T1" s="28"/>
      <c r="U1" s="28"/>
      <c r="V1" s="28"/>
      <c r="W1" s="28"/>
    </row>
    <row r="2" spans="1:30" ht="20.25" hidden="1" customHeight="1" x14ac:dyDescent="0.25">
      <c r="B2" s="38"/>
      <c r="F2" s="29"/>
      <c r="G2" s="38"/>
      <c r="M2" s="23"/>
      <c r="S2" s="28"/>
      <c r="T2" s="28"/>
      <c r="U2" s="28"/>
      <c r="V2" s="28"/>
      <c r="W2" s="28"/>
      <c r="X2" s="28"/>
    </row>
    <row r="3" spans="1:30" s="10" customFormat="1" ht="21" hidden="1" customHeight="1" x14ac:dyDescent="0.25">
      <c r="A3" s="43"/>
      <c r="B3" s="38"/>
      <c r="C3" s="56"/>
      <c r="D3" s="56"/>
      <c r="E3" s="56"/>
      <c r="F3" s="29"/>
      <c r="G3" s="38"/>
      <c r="H3" s="11"/>
      <c r="I3" s="11"/>
      <c r="J3" s="11"/>
      <c r="K3" s="11"/>
      <c r="L3" s="11"/>
      <c r="M3" s="11"/>
      <c r="V3" s="28" t="s">
        <v>0</v>
      </c>
    </row>
    <row r="4" spans="1:30" s="10" customFormat="1" ht="35.25" hidden="1" customHeight="1" x14ac:dyDescent="0.25">
      <c r="A4" s="44"/>
      <c r="B4" s="41"/>
      <c r="C4" s="7"/>
      <c r="D4" s="7"/>
      <c r="E4" s="7"/>
      <c r="F4" s="30"/>
      <c r="G4" s="39"/>
      <c r="H4" s="11"/>
      <c r="I4" s="11"/>
      <c r="J4" s="11"/>
      <c r="K4" s="11"/>
      <c r="L4" s="11"/>
      <c r="M4" s="11"/>
      <c r="S4" s="70"/>
      <c r="T4" s="70"/>
      <c r="U4" s="70"/>
      <c r="V4" s="566" t="s">
        <v>1</v>
      </c>
      <c r="W4" s="567"/>
      <c r="X4" s="567"/>
    </row>
    <row r="5" spans="1:30" s="10" customFormat="1" ht="22.5" hidden="1" customHeight="1" x14ac:dyDescent="0.25">
      <c r="A5" s="43"/>
      <c r="B5" s="38"/>
      <c r="C5" s="56"/>
      <c r="D5" s="56"/>
      <c r="E5" s="56"/>
      <c r="F5" s="31"/>
      <c r="G5" s="40"/>
      <c r="H5" s="11"/>
      <c r="I5" s="11"/>
      <c r="J5" s="11"/>
      <c r="K5" s="11"/>
      <c r="L5" s="11"/>
      <c r="M5" s="11"/>
      <c r="S5" s="70"/>
      <c r="T5" s="70"/>
      <c r="U5" s="70"/>
      <c r="V5" s="70" t="s">
        <v>2</v>
      </c>
    </row>
    <row r="6" spans="1:30" s="10" customFormat="1" ht="30.75" hidden="1" customHeight="1" x14ac:dyDescent="0.25">
      <c r="A6" s="43"/>
      <c r="B6" s="38"/>
      <c r="C6" s="56"/>
      <c r="D6" s="56"/>
      <c r="E6" s="56"/>
      <c r="F6" s="31"/>
      <c r="G6" s="40"/>
      <c r="H6" s="11"/>
      <c r="I6" s="11"/>
      <c r="J6" s="11"/>
      <c r="K6" s="11"/>
      <c r="L6" s="11"/>
      <c r="M6" s="11"/>
      <c r="S6" s="70"/>
      <c r="T6" s="70"/>
      <c r="U6" s="70"/>
      <c r="V6" s="70" t="s">
        <v>178</v>
      </c>
    </row>
    <row r="7" spans="1:30" s="10" customFormat="1" ht="49.5" customHeight="1" thickBot="1" x14ac:dyDescent="0.3">
      <c r="A7" s="619" t="s">
        <v>187</v>
      </c>
      <c r="B7" s="619"/>
      <c r="C7" s="619"/>
      <c r="D7" s="619"/>
      <c r="E7" s="619"/>
      <c r="F7" s="619"/>
      <c r="G7" s="619"/>
      <c r="H7" s="619"/>
      <c r="I7" s="619"/>
      <c r="J7" s="619"/>
      <c r="K7" s="619"/>
      <c r="L7" s="619"/>
      <c r="M7" s="619"/>
      <c r="N7" s="619"/>
      <c r="O7" s="619"/>
      <c r="P7" s="619"/>
      <c r="Q7" s="619"/>
      <c r="R7" s="619"/>
      <c r="S7" s="619"/>
      <c r="T7" s="619"/>
      <c r="U7" s="619"/>
      <c r="V7" s="619"/>
      <c r="W7" s="619"/>
      <c r="X7" s="619"/>
    </row>
    <row r="8" spans="1:30" s="10" customFormat="1" ht="52.5" customHeight="1" thickBot="1" x14ac:dyDescent="0.3">
      <c r="A8" s="62"/>
      <c r="B8" s="63"/>
      <c r="C8" s="62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47" t="s">
        <v>24</v>
      </c>
      <c r="T8" s="648"/>
      <c r="U8" s="649"/>
      <c r="V8" s="650" t="s">
        <v>28</v>
      </c>
      <c r="W8" s="651"/>
      <c r="X8" s="93"/>
      <c r="Y8" s="9"/>
      <c r="Z8" s="9"/>
      <c r="AA8" s="9"/>
      <c r="AB8" s="9"/>
      <c r="AC8" s="9"/>
      <c r="AD8" s="9"/>
    </row>
    <row r="9" spans="1:30" s="15" customFormat="1" ht="87.75" customHeight="1" thickBot="1" x14ac:dyDescent="0.3">
      <c r="A9" s="45" t="s">
        <v>3</v>
      </c>
      <c r="B9" s="47" t="s">
        <v>4</v>
      </c>
      <c r="C9" s="287" t="s">
        <v>5</v>
      </c>
      <c r="D9" s="288" t="s">
        <v>6</v>
      </c>
      <c r="E9" s="289" t="s">
        <v>7</v>
      </c>
      <c r="F9" s="290" t="s">
        <v>10</v>
      </c>
      <c r="G9" s="291" t="s">
        <v>185</v>
      </c>
      <c r="H9" s="292" t="s">
        <v>35</v>
      </c>
      <c r="I9" s="293" t="s">
        <v>33</v>
      </c>
      <c r="J9" s="291" t="s">
        <v>29</v>
      </c>
      <c r="K9" s="291" t="s">
        <v>34</v>
      </c>
      <c r="L9" s="291" t="s">
        <v>32</v>
      </c>
      <c r="M9" s="291" t="s">
        <v>31</v>
      </c>
      <c r="N9" s="652" t="s">
        <v>11</v>
      </c>
      <c r="O9" s="653"/>
      <c r="P9" s="291" t="str">
        <f>CONCATENATE("Резерв мощности с учётом присоединённых потребителей(105%)")</f>
        <v>Резерв мощности с учётом присоединённых потребителей(105%)</v>
      </c>
      <c r="Q9" s="291" t="str">
        <f>CONCATENATE("Резерв мощности с учётом присоединённых потребителей и заключенных договор ТП(105%)")</f>
        <v>Резерв мощности с учётом присоединённых потребителей и заключенных договор ТП(105%)</v>
      </c>
      <c r="R9" s="294" t="str">
        <f>CONCATENATE("Планируемый резерв мощности с учётом присоединённых потребителей, заключенных договоров ТП и реализации инвестиционных программ по состоянию на конец года")</f>
        <v>Планируемый резерв мощности с учётом присоединённых потребителей, заключенных договоров ТП и реализации инвестиционных программ по состоянию на конец года</v>
      </c>
      <c r="S9" s="295" t="s">
        <v>25</v>
      </c>
      <c r="T9" s="296" t="s">
        <v>26</v>
      </c>
      <c r="U9" s="297" t="s">
        <v>27</v>
      </c>
      <c r="V9" s="269" t="s">
        <v>22</v>
      </c>
      <c r="W9" s="270" t="s">
        <v>23</v>
      </c>
      <c r="X9" s="298" t="s">
        <v>12</v>
      </c>
      <c r="Y9" s="27"/>
      <c r="Z9" s="27"/>
      <c r="AA9" s="27"/>
      <c r="AB9" s="27"/>
      <c r="AC9" s="27"/>
      <c r="AD9" s="27"/>
    </row>
    <row r="10" spans="1:30" s="10" customFormat="1" ht="16.5" customHeight="1" x14ac:dyDescent="0.25">
      <c r="A10" s="46"/>
      <c r="B10" s="50"/>
      <c r="C10" s="50"/>
      <c r="D10" s="50"/>
      <c r="E10" s="50"/>
      <c r="F10" s="16" t="s">
        <v>13</v>
      </c>
      <c r="G10" s="16" t="s">
        <v>13</v>
      </c>
      <c r="H10" s="16" t="s">
        <v>30</v>
      </c>
      <c r="I10" s="16" t="s">
        <v>30</v>
      </c>
      <c r="J10" s="16" t="s">
        <v>13</v>
      </c>
      <c r="K10" s="16" t="s">
        <v>30</v>
      </c>
      <c r="L10" s="16" t="s">
        <v>30</v>
      </c>
      <c r="M10" s="16" t="s">
        <v>30</v>
      </c>
      <c r="N10" s="16" t="s">
        <v>13</v>
      </c>
      <c r="O10" s="16" t="s">
        <v>14</v>
      </c>
      <c r="P10" s="6" t="s">
        <v>13</v>
      </c>
      <c r="Q10" s="61"/>
      <c r="R10" s="61"/>
      <c r="S10" s="51"/>
      <c r="T10" s="51"/>
      <c r="U10" s="51"/>
      <c r="V10" s="51"/>
      <c r="W10" s="51"/>
      <c r="Y10" s="27"/>
      <c r="Z10" s="27"/>
      <c r="AA10" s="27"/>
      <c r="AB10" s="27"/>
      <c r="AC10" s="27"/>
      <c r="AD10" s="9"/>
    </row>
    <row r="11" spans="1:30" ht="24.75" customHeight="1" x14ac:dyDescent="0.25">
      <c r="A11" s="632" t="s">
        <v>91</v>
      </c>
      <c r="B11" s="633"/>
      <c r="C11" s="633"/>
      <c r="D11" s="633"/>
      <c r="E11" s="633"/>
      <c r="F11" s="633"/>
      <c r="G11" s="633"/>
      <c r="H11" s="633"/>
      <c r="I11" s="633"/>
      <c r="J11" s="633"/>
      <c r="K11" s="633"/>
      <c r="L11" s="633"/>
      <c r="M11" s="633"/>
      <c r="N11" s="633"/>
      <c r="O11" s="633"/>
      <c r="P11" s="633"/>
      <c r="Q11" s="633"/>
      <c r="R11" s="633"/>
      <c r="S11" s="64"/>
      <c r="T11" s="64"/>
      <c r="U11" s="64"/>
      <c r="V11" s="64"/>
      <c r="W11" s="64"/>
      <c r="X11" s="64"/>
      <c r="Y11" s="27"/>
      <c r="Z11" s="27"/>
      <c r="AA11" s="27"/>
      <c r="AB11" s="27"/>
      <c r="AC11" s="27"/>
    </row>
    <row r="12" spans="1:30" x14ac:dyDescent="0.25">
      <c r="A12" s="329"/>
      <c r="B12" s="65"/>
      <c r="C12" s="65"/>
      <c r="D12" s="65"/>
      <c r="E12" s="65"/>
      <c r="F12" s="65"/>
      <c r="G12" s="65"/>
      <c r="H12" s="65"/>
      <c r="I12" s="65"/>
      <c r="J12" s="65"/>
      <c r="K12" s="65"/>
      <c r="L12" s="65"/>
      <c r="M12" s="65"/>
      <c r="N12" s="65"/>
      <c r="O12" s="65"/>
      <c r="P12" s="65"/>
      <c r="Q12" s="65"/>
      <c r="R12" s="65"/>
      <c r="S12" s="52"/>
      <c r="T12" s="52"/>
      <c r="U12" s="52"/>
      <c r="V12" s="52"/>
      <c r="W12" s="52"/>
      <c r="X12" s="66"/>
      <c r="Y12" s="27"/>
      <c r="Z12" s="27"/>
      <c r="AA12" s="27"/>
      <c r="AB12" s="27"/>
      <c r="AC12" s="27"/>
    </row>
    <row r="13" spans="1:30" ht="15.75" customHeight="1" x14ac:dyDescent="0.25">
      <c r="A13" s="35" t="s">
        <v>521</v>
      </c>
      <c r="B13" s="42"/>
      <c r="C13" s="59"/>
      <c r="D13" s="59" t="s">
        <v>45</v>
      </c>
      <c r="E13" s="59"/>
      <c r="F13" s="20">
        <f>F14+F15</f>
        <v>26</v>
      </c>
      <c r="G13" s="91">
        <f>SUM(G14:G15)</f>
        <v>1.4000000000000001</v>
      </c>
      <c r="H13" s="8">
        <v>0</v>
      </c>
      <c r="I13" s="8">
        <f>H13</f>
        <v>0</v>
      </c>
      <c r="J13" s="2">
        <f>G13+(I13)</f>
        <v>1.4000000000000001</v>
      </c>
      <c r="K13" s="2"/>
      <c r="L13" s="2"/>
      <c r="M13" s="1"/>
      <c r="N13" s="2"/>
      <c r="O13" s="3"/>
      <c r="P13" s="1"/>
      <c r="Q13" s="24"/>
      <c r="R13" s="24"/>
      <c r="S13" s="582" t="s">
        <v>92</v>
      </c>
      <c r="T13" s="582" t="s">
        <v>92</v>
      </c>
      <c r="U13" s="582" t="s">
        <v>98</v>
      </c>
      <c r="V13" s="582" t="s">
        <v>99</v>
      </c>
      <c r="W13" s="582" t="s">
        <v>100</v>
      </c>
      <c r="X13" s="582"/>
      <c r="Y13" s="27"/>
      <c r="Z13" s="27"/>
      <c r="AA13" s="27"/>
      <c r="AB13" s="27"/>
      <c r="AC13" s="27"/>
    </row>
    <row r="14" spans="1:30" x14ac:dyDescent="0.25">
      <c r="A14" s="37" t="s">
        <v>20</v>
      </c>
      <c r="B14" s="34"/>
      <c r="C14" s="34"/>
      <c r="D14" s="34"/>
      <c r="E14" s="34"/>
      <c r="F14" s="21">
        <v>16</v>
      </c>
      <c r="G14" s="18">
        <v>1.1000000000000001</v>
      </c>
      <c r="H14" s="8"/>
      <c r="I14" s="8"/>
      <c r="J14" s="60"/>
      <c r="K14" s="60"/>
      <c r="L14" s="60"/>
      <c r="M14" s="1"/>
      <c r="N14" s="2">
        <f>J13</f>
        <v>1.4000000000000001</v>
      </c>
      <c r="O14" s="3">
        <f>N14/F14*100</f>
        <v>8.75</v>
      </c>
      <c r="P14" s="74">
        <f>IF(G13&gt;(F14*1.05),0,(F14*1.05)-G13)</f>
        <v>15.4</v>
      </c>
      <c r="Q14" s="74">
        <f>IF(N14&gt;(F14*1.05),0,(F14*1.05)-N14)</f>
        <v>15.4</v>
      </c>
      <c r="R14" s="74">
        <f>IF(N14&gt;(F14*1.05),0,(F14*1.05)-N14)</f>
        <v>15.4</v>
      </c>
      <c r="S14" s="583"/>
      <c r="T14" s="583"/>
      <c r="U14" s="583"/>
      <c r="V14" s="583"/>
      <c r="W14" s="583"/>
      <c r="X14" s="583"/>
      <c r="Y14" s="27"/>
      <c r="Z14" s="27"/>
      <c r="AA14" s="27"/>
      <c r="AB14" s="27"/>
      <c r="AC14" s="27"/>
    </row>
    <row r="15" spans="1:30" x14ac:dyDescent="0.25">
      <c r="A15" s="37" t="s">
        <v>15</v>
      </c>
      <c r="B15" s="34"/>
      <c r="C15" s="34"/>
      <c r="D15" s="34"/>
      <c r="E15" s="34"/>
      <c r="F15" s="21">
        <v>10</v>
      </c>
      <c r="G15" s="18">
        <v>0.3</v>
      </c>
      <c r="H15" s="8"/>
      <c r="I15" s="8"/>
      <c r="J15" s="2"/>
      <c r="K15" s="2"/>
      <c r="L15" s="2"/>
      <c r="M15" s="60" t="s">
        <v>19</v>
      </c>
      <c r="N15" s="2"/>
      <c r="O15" s="3"/>
      <c r="P15" s="5"/>
      <c r="Q15" s="73"/>
      <c r="R15" s="73"/>
      <c r="S15" s="584"/>
      <c r="T15" s="584"/>
      <c r="U15" s="584"/>
      <c r="V15" s="584"/>
      <c r="W15" s="584"/>
      <c r="X15" s="584"/>
      <c r="Y15" s="27"/>
      <c r="Z15" s="27"/>
      <c r="AA15" s="27"/>
      <c r="AB15" s="27"/>
      <c r="AC15" s="27"/>
    </row>
    <row r="16" spans="1:30" x14ac:dyDescent="0.25">
      <c r="A16" s="329"/>
      <c r="B16" s="65"/>
      <c r="C16" s="65"/>
      <c r="D16" s="65"/>
      <c r="E16" s="65"/>
      <c r="F16" s="65"/>
      <c r="G16" s="65"/>
      <c r="H16" s="65"/>
      <c r="I16" s="65"/>
      <c r="J16" s="65"/>
      <c r="K16" s="65"/>
      <c r="L16" s="65"/>
      <c r="M16" s="65"/>
      <c r="N16" s="65"/>
      <c r="O16" s="65"/>
      <c r="P16" s="65"/>
      <c r="Q16" s="65"/>
      <c r="R16" s="65"/>
      <c r="S16" s="52"/>
      <c r="T16" s="52"/>
      <c r="U16" s="52"/>
      <c r="V16" s="52"/>
      <c r="W16" s="52"/>
      <c r="X16" s="66"/>
      <c r="Y16" s="27"/>
      <c r="Z16" s="27"/>
      <c r="AA16" s="27"/>
      <c r="AB16" s="27"/>
      <c r="AC16" s="27"/>
    </row>
    <row r="17" spans="1:29" ht="15.75" customHeight="1" x14ac:dyDescent="0.25">
      <c r="A17" s="35" t="s">
        <v>519</v>
      </c>
      <c r="B17" s="42"/>
      <c r="C17" s="59"/>
      <c r="D17" s="59" t="s">
        <v>45</v>
      </c>
      <c r="E17" s="59"/>
      <c r="F17" s="20">
        <f>F18</f>
        <v>16</v>
      </c>
      <c r="G17" s="91">
        <f>SUM(G18:G18)</f>
        <v>8.1999999999999993</v>
      </c>
      <c r="H17" s="8">
        <v>1.64</v>
      </c>
      <c r="I17" s="8">
        <f>H17</f>
        <v>1.64</v>
      </c>
      <c r="J17" s="2">
        <f>G17+(I17)</f>
        <v>9.84</v>
      </c>
      <c r="K17" s="2"/>
      <c r="L17" s="2"/>
      <c r="M17" s="1"/>
      <c r="N17" s="2"/>
      <c r="O17" s="3"/>
      <c r="P17" s="1"/>
      <c r="Q17" s="24"/>
      <c r="R17" s="24"/>
      <c r="S17" s="582" t="s">
        <v>92</v>
      </c>
      <c r="T17" s="582" t="s">
        <v>92</v>
      </c>
      <c r="U17" s="582" t="s">
        <v>101</v>
      </c>
      <c r="V17" s="582" t="s">
        <v>102</v>
      </c>
      <c r="W17" s="582" t="s">
        <v>103</v>
      </c>
      <c r="X17" s="582"/>
      <c r="Y17" s="27"/>
      <c r="Z17" s="27"/>
      <c r="AA17" s="27"/>
      <c r="AB17" s="27"/>
      <c r="AC17" s="27"/>
    </row>
    <row r="18" spans="1:29" x14ac:dyDescent="0.25">
      <c r="A18" s="37" t="s">
        <v>20</v>
      </c>
      <c r="B18" s="34"/>
      <c r="C18" s="34"/>
      <c r="D18" s="34"/>
      <c r="E18" s="34"/>
      <c r="F18" s="21">
        <v>16</v>
      </c>
      <c r="G18" s="18">
        <v>8.1999999999999993</v>
      </c>
      <c r="H18" s="8"/>
      <c r="I18" s="8"/>
      <c r="J18" s="60"/>
      <c r="K18" s="60"/>
      <c r="L18" s="60"/>
      <c r="M18" s="1"/>
      <c r="N18" s="2">
        <f>J17</f>
        <v>9.84</v>
      </c>
      <c r="O18" s="3">
        <f>N18/F18*100</f>
        <v>61.5</v>
      </c>
      <c r="P18" s="74">
        <f>IF(G17&gt;(F18*1.05),0,(F18*1.05)-G17)</f>
        <v>8.6000000000000014</v>
      </c>
      <c r="Q18" s="74">
        <f>IF(N18&gt;(F18*1.05),0,(F18*1.05)-N18)</f>
        <v>6.9600000000000009</v>
      </c>
      <c r="R18" s="74">
        <f>IF(N18&gt;(F18*1.05),0,(F18*1.05)-N18)</f>
        <v>6.9600000000000009</v>
      </c>
      <c r="S18" s="583"/>
      <c r="T18" s="583"/>
      <c r="U18" s="583"/>
      <c r="V18" s="583"/>
      <c r="W18" s="583"/>
      <c r="X18" s="583"/>
      <c r="Y18" s="27"/>
      <c r="Z18" s="27"/>
      <c r="AA18" s="27"/>
      <c r="AB18" s="27"/>
      <c r="AC18" s="27"/>
    </row>
    <row r="19" spans="1:29" x14ac:dyDescent="0.25">
      <c r="A19" s="329"/>
      <c r="B19" s="65"/>
      <c r="C19" s="65"/>
      <c r="D19" s="65"/>
      <c r="E19" s="65"/>
      <c r="F19" s="65"/>
      <c r="G19" s="65"/>
      <c r="H19" s="65"/>
      <c r="I19" s="65"/>
      <c r="J19" s="65"/>
      <c r="K19" s="65"/>
      <c r="L19" s="65"/>
      <c r="M19" s="65"/>
      <c r="N19" s="65"/>
      <c r="O19" s="65"/>
      <c r="P19" s="65"/>
      <c r="Q19" s="65"/>
      <c r="R19" s="65"/>
      <c r="S19" s="52"/>
      <c r="T19" s="52"/>
      <c r="U19" s="52"/>
      <c r="V19" s="52"/>
      <c r="W19" s="52"/>
      <c r="X19" s="66"/>
      <c r="Y19" s="27"/>
      <c r="Z19" s="27"/>
      <c r="AA19" s="27"/>
      <c r="AB19" s="27"/>
      <c r="AC19" s="27"/>
    </row>
    <row r="20" spans="1:29" ht="15.75" customHeight="1" x14ac:dyDescent="0.25">
      <c r="A20" s="35" t="s">
        <v>520</v>
      </c>
      <c r="B20" s="42"/>
      <c r="C20" s="59"/>
      <c r="D20" s="59" t="s">
        <v>42</v>
      </c>
      <c r="E20" s="59"/>
      <c r="F20" s="20">
        <f>F21+F22</f>
        <v>50</v>
      </c>
      <c r="G20" s="91">
        <f>SUM(G21:G22)</f>
        <v>9</v>
      </c>
      <c r="H20" s="8">
        <v>6.16</v>
      </c>
      <c r="I20" s="8">
        <f>H20</f>
        <v>6.16</v>
      </c>
      <c r="J20" s="2">
        <f>G20+(I20)</f>
        <v>15.16</v>
      </c>
      <c r="K20" s="2"/>
      <c r="L20" s="2"/>
      <c r="M20" s="1"/>
      <c r="N20" s="2"/>
      <c r="O20" s="3"/>
      <c r="P20" s="1"/>
      <c r="Q20" s="24"/>
      <c r="R20" s="24"/>
      <c r="S20" s="582" t="s">
        <v>92</v>
      </c>
      <c r="T20" s="582" t="s">
        <v>92</v>
      </c>
      <c r="U20" s="582" t="s">
        <v>101</v>
      </c>
      <c r="V20" s="582" t="s">
        <v>104</v>
      </c>
      <c r="W20" s="582" t="s">
        <v>105</v>
      </c>
      <c r="X20" s="582"/>
      <c r="Y20" s="27"/>
      <c r="Z20" s="27"/>
      <c r="AA20" s="27"/>
      <c r="AB20" s="27"/>
      <c r="AC20" s="27"/>
    </row>
    <row r="21" spans="1:29" x14ac:dyDescent="0.25">
      <c r="A21" s="37" t="s">
        <v>20</v>
      </c>
      <c r="B21" s="34"/>
      <c r="C21" s="34"/>
      <c r="D21" s="34"/>
      <c r="E21" s="34"/>
      <c r="F21" s="21">
        <v>25</v>
      </c>
      <c r="G21" s="18">
        <v>3.4</v>
      </c>
      <c r="H21" s="8"/>
      <c r="I21" s="8"/>
      <c r="J21" s="60"/>
      <c r="K21" s="60"/>
      <c r="L21" s="60"/>
      <c r="M21" s="1"/>
      <c r="N21" s="2">
        <f>J20</f>
        <v>15.16</v>
      </c>
      <c r="O21" s="3">
        <f>N21/F21*100</f>
        <v>60.640000000000008</v>
      </c>
      <c r="P21" s="74">
        <f>IF(G20&gt;(F21*1.05),0,(F21*1.05)-G20)</f>
        <v>17.25</v>
      </c>
      <c r="Q21" s="74">
        <f>IF(N21&gt;(F21*1.05),0,(F21*1.05)-N21)</f>
        <v>11.09</v>
      </c>
      <c r="R21" s="74">
        <f>IF(N21&gt;(F21*1.05),0,(F21*1.05)-N21)</f>
        <v>11.09</v>
      </c>
      <c r="S21" s="583"/>
      <c r="T21" s="583"/>
      <c r="U21" s="583"/>
      <c r="V21" s="583"/>
      <c r="W21" s="583"/>
      <c r="X21" s="583"/>
      <c r="Y21" s="27"/>
      <c r="Z21" s="27"/>
      <c r="AA21" s="27"/>
      <c r="AB21" s="27"/>
      <c r="AC21" s="27"/>
    </row>
    <row r="22" spans="1:29" x14ac:dyDescent="0.25">
      <c r="A22" s="37" t="s">
        <v>15</v>
      </c>
      <c r="B22" s="34"/>
      <c r="C22" s="34"/>
      <c r="D22" s="34"/>
      <c r="E22" s="34"/>
      <c r="F22" s="21">
        <v>25</v>
      </c>
      <c r="G22" s="18">
        <v>5.6</v>
      </c>
      <c r="H22" s="8"/>
      <c r="I22" s="8"/>
      <c r="J22" s="2"/>
      <c r="K22" s="2"/>
      <c r="L22" s="2"/>
      <c r="M22" s="60" t="s">
        <v>19</v>
      </c>
      <c r="N22" s="2"/>
      <c r="O22" s="3"/>
      <c r="P22" s="5"/>
      <c r="Q22" s="73"/>
      <c r="R22" s="73"/>
      <c r="S22" s="584"/>
      <c r="T22" s="584"/>
      <c r="U22" s="584"/>
      <c r="V22" s="584"/>
      <c r="W22" s="584"/>
      <c r="X22" s="584"/>
      <c r="Y22" s="27"/>
      <c r="Z22" s="27"/>
      <c r="AA22" s="27"/>
      <c r="AB22" s="27"/>
      <c r="AC22" s="27"/>
    </row>
    <row r="23" spans="1:29" x14ac:dyDescent="0.25">
      <c r="A23" s="329"/>
      <c r="B23" s="65"/>
      <c r="C23" s="65"/>
      <c r="D23" s="65"/>
      <c r="E23" s="65"/>
      <c r="F23" s="65"/>
      <c r="G23" s="65"/>
      <c r="H23" s="65"/>
      <c r="I23" s="65"/>
      <c r="J23" s="65"/>
      <c r="K23" s="65"/>
      <c r="L23" s="65"/>
      <c r="M23" s="65"/>
      <c r="N23" s="65"/>
      <c r="O23" s="65"/>
      <c r="P23" s="65"/>
      <c r="Q23" s="65"/>
      <c r="R23" s="65"/>
      <c r="S23" s="52"/>
      <c r="T23" s="52"/>
      <c r="U23" s="52"/>
      <c r="V23" s="52"/>
      <c r="W23" s="52"/>
      <c r="X23" s="66"/>
      <c r="Y23" s="27"/>
      <c r="Z23" s="27"/>
      <c r="AA23" s="27"/>
      <c r="AB23" s="27"/>
      <c r="AC23" s="27"/>
    </row>
    <row r="24" spans="1:29" ht="15.75" customHeight="1" x14ac:dyDescent="0.25">
      <c r="A24" s="35" t="s">
        <v>518</v>
      </c>
      <c r="B24" s="42"/>
      <c r="C24" s="59"/>
      <c r="D24" s="59" t="s">
        <v>42</v>
      </c>
      <c r="E24" s="59"/>
      <c r="F24" s="20">
        <f>F25+F26</f>
        <v>80</v>
      </c>
      <c r="G24" s="91">
        <f>SUM(G25:G26)</f>
        <v>17.7</v>
      </c>
      <c r="H24" s="8">
        <v>4.87</v>
      </c>
      <c r="I24" s="8">
        <f>H24</f>
        <v>4.87</v>
      </c>
      <c r="J24" s="2">
        <f>G24+(I24)</f>
        <v>22.57</v>
      </c>
      <c r="K24" s="2"/>
      <c r="L24" s="2"/>
      <c r="M24" s="1"/>
      <c r="N24" s="2"/>
      <c r="O24" s="3"/>
      <c r="P24" s="1"/>
      <c r="Q24" s="24"/>
      <c r="R24" s="24"/>
      <c r="S24" s="582" t="s">
        <v>92</v>
      </c>
      <c r="T24" s="582" t="s">
        <v>92</v>
      </c>
      <c r="U24" s="582" t="s">
        <v>106</v>
      </c>
      <c r="V24" s="582" t="s">
        <v>107</v>
      </c>
      <c r="W24" s="582" t="s">
        <v>108</v>
      </c>
      <c r="X24" s="582"/>
      <c r="Y24" s="27"/>
      <c r="Z24" s="27"/>
      <c r="AA24" s="27"/>
      <c r="AB24" s="27"/>
      <c r="AC24" s="27"/>
    </row>
    <row r="25" spans="1:29" x14ac:dyDescent="0.25">
      <c r="A25" s="37" t="s">
        <v>20</v>
      </c>
      <c r="B25" s="34"/>
      <c r="C25" s="34"/>
      <c r="D25" s="34"/>
      <c r="E25" s="34"/>
      <c r="F25" s="21">
        <v>40</v>
      </c>
      <c r="G25" s="18">
        <v>15.8</v>
      </c>
      <c r="H25" s="8"/>
      <c r="I25" s="8"/>
      <c r="J25" s="60"/>
      <c r="K25" s="60"/>
      <c r="L25" s="60"/>
      <c r="M25" s="1"/>
      <c r="N25" s="2">
        <f>J24</f>
        <v>22.57</v>
      </c>
      <c r="O25" s="3">
        <f>N25/F25*100</f>
        <v>56.425000000000004</v>
      </c>
      <c r="P25" s="74">
        <f>IF(G24&gt;(F25*1.05),0,(F25*1.05)-G24)</f>
        <v>24.3</v>
      </c>
      <c r="Q25" s="74">
        <f>IF(N25&gt;(F25*1.05),0,(F25*1.05)-N25)</f>
        <v>19.43</v>
      </c>
      <c r="R25" s="74">
        <f>IF(N25&gt;(F25*1.05),0,(F25*1.05)-N25)</f>
        <v>19.43</v>
      </c>
      <c r="S25" s="583"/>
      <c r="T25" s="583"/>
      <c r="U25" s="583"/>
      <c r="V25" s="583"/>
      <c r="W25" s="583"/>
      <c r="X25" s="583"/>
      <c r="Y25" s="27"/>
      <c r="Z25" s="27"/>
      <c r="AA25" s="27"/>
      <c r="AB25" s="27"/>
      <c r="AC25" s="27"/>
    </row>
    <row r="26" spans="1:29" x14ac:dyDescent="0.25">
      <c r="A26" s="37" t="s">
        <v>15</v>
      </c>
      <c r="B26" s="34"/>
      <c r="C26" s="34"/>
      <c r="D26" s="34"/>
      <c r="E26" s="34"/>
      <c r="F26" s="21">
        <v>40</v>
      </c>
      <c r="G26" s="18">
        <v>1.9</v>
      </c>
      <c r="H26" s="8"/>
      <c r="I26" s="8"/>
      <c r="J26" s="2"/>
      <c r="K26" s="2"/>
      <c r="L26" s="2"/>
      <c r="M26" s="60" t="s">
        <v>19</v>
      </c>
      <c r="N26" s="2"/>
      <c r="O26" s="3"/>
      <c r="P26" s="5"/>
      <c r="Q26" s="73"/>
      <c r="R26" s="73"/>
      <c r="S26" s="584"/>
      <c r="T26" s="584"/>
      <c r="U26" s="584"/>
      <c r="V26" s="584"/>
      <c r="W26" s="584"/>
      <c r="X26" s="584"/>
      <c r="Y26" s="27"/>
      <c r="Z26" s="27"/>
      <c r="AA26" s="27"/>
      <c r="AB26" s="27"/>
      <c r="AC26" s="27"/>
    </row>
    <row r="27" spans="1:29" x14ac:dyDescent="0.25">
      <c r="A27" s="329"/>
      <c r="B27" s="65"/>
      <c r="C27" s="65"/>
      <c r="D27" s="65"/>
      <c r="E27" s="65"/>
      <c r="F27" s="65"/>
      <c r="G27" s="65"/>
      <c r="H27" s="65"/>
      <c r="I27" s="65"/>
      <c r="J27" s="65"/>
      <c r="K27" s="65"/>
      <c r="L27" s="65"/>
      <c r="M27" s="65"/>
      <c r="N27" s="65"/>
      <c r="O27" s="65"/>
      <c r="P27" s="65"/>
      <c r="Q27" s="65"/>
      <c r="R27" s="65"/>
      <c r="S27" s="52"/>
      <c r="T27" s="52"/>
      <c r="U27" s="52"/>
      <c r="V27" s="52"/>
      <c r="W27" s="52"/>
      <c r="X27" s="66"/>
      <c r="Y27" s="27"/>
      <c r="Z27" s="27"/>
      <c r="AA27" s="27"/>
      <c r="AB27" s="27"/>
      <c r="AC27" s="27"/>
    </row>
    <row r="28" spans="1:29" ht="15.75" customHeight="1" x14ac:dyDescent="0.25">
      <c r="A28" s="35" t="s">
        <v>517</v>
      </c>
      <c r="B28" s="42"/>
      <c r="C28" s="59"/>
      <c r="D28" s="59"/>
      <c r="E28" s="59" t="s">
        <v>8</v>
      </c>
      <c r="F28" s="20">
        <f>F29+F30</f>
        <v>63.5</v>
      </c>
      <c r="G28" s="91">
        <f>SUM(G29:G30)</f>
        <v>23.1</v>
      </c>
      <c r="H28" s="8">
        <v>0.51</v>
      </c>
      <c r="I28" s="8">
        <f>H28</f>
        <v>0.51</v>
      </c>
      <c r="J28" s="2">
        <f>G28+(I28)</f>
        <v>23.610000000000003</v>
      </c>
      <c r="K28" s="2"/>
      <c r="L28" s="2"/>
      <c r="M28" s="1"/>
      <c r="N28" s="2"/>
      <c r="O28" s="3"/>
      <c r="P28" s="1"/>
      <c r="Q28" s="24"/>
      <c r="R28" s="24"/>
      <c r="S28" s="582" t="s">
        <v>92</v>
      </c>
      <c r="T28" s="582" t="s">
        <v>92</v>
      </c>
      <c r="U28" s="582" t="s">
        <v>109</v>
      </c>
      <c r="V28" s="582" t="s">
        <v>110</v>
      </c>
      <c r="W28" s="582" t="s">
        <v>111</v>
      </c>
      <c r="X28" s="582"/>
      <c r="Y28" s="27"/>
      <c r="Z28" s="27"/>
      <c r="AA28" s="27"/>
      <c r="AB28" s="27"/>
      <c r="AC28" s="27"/>
    </row>
    <row r="29" spans="1:29" x14ac:dyDescent="0.25">
      <c r="A29" s="37" t="s">
        <v>20</v>
      </c>
      <c r="B29" s="34"/>
      <c r="C29" s="34"/>
      <c r="D29" s="34"/>
      <c r="E29" s="34"/>
      <c r="F29" s="21">
        <v>32</v>
      </c>
      <c r="G29" s="18">
        <v>10.9</v>
      </c>
      <c r="H29" s="8"/>
      <c r="I29" s="8"/>
      <c r="J29" s="60"/>
      <c r="K29" s="60"/>
      <c r="L29" s="60"/>
      <c r="M29" s="1"/>
      <c r="N29" s="2">
        <f>J28</f>
        <v>23.610000000000003</v>
      </c>
      <c r="O29" s="3">
        <f>N29/F29*100</f>
        <v>73.781250000000014</v>
      </c>
      <c r="P29" s="74">
        <f>IF(G28&gt;(F29*1.05),0,(F29*1.05)-G28)</f>
        <v>10.5</v>
      </c>
      <c r="Q29" s="74">
        <f>IF(N29&gt;(F29*1.05),0,(F29*1.05)-N29)</f>
        <v>9.9899999999999984</v>
      </c>
      <c r="R29" s="74">
        <f>IF(N29&gt;(F29*1.05),0,(F29*1.05)-N29)</f>
        <v>9.9899999999999984</v>
      </c>
      <c r="S29" s="583"/>
      <c r="T29" s="583"/>
      <c r="U29" s="583"/>
      <c r="V29" s="583"/>
      <c r="W29" s="583"/>
      <c r="X29" s="583"/>
      <c r="Y29" s="27"/>
      <c r="Z29" s="27"/>
      <c r="AA29" s="27"/>
      <c r="AB29" s="27"/>
      <c r="AC29" s="27"/>
    </row>
    <row r="30" spans="1:29" x14ac:dyDescent="0.25">
      <c r="A30" s="37" t="s">
        <v>15</v>
      </c>
      <c r="B30" s="34"/>
      <c r="C30" s="34"/>
      <c r="D30" s="34"/>
      <c r="E30" s="34"/>
      <c r="F30" s="21">
        <v>31.5</v>
      </c>
      <c r="G30" s="18">
        <v>12.2</v>
      </c>
      <c r="H30" s="8"/>
      <c r="I30" s="8"/>
      <c r="J30" s="2"/>
      <c r="K30" s="2"/>
      <c r="L30" s="2"/>
      <c r="M30" s="60" t="s">
        <v>19</v>
      </c>
      <c r="N30" s="2"/>
      <c r="O30" s="3"/>
      <c r="P30" s="5"/>
      <c r="Q30" s="73"/>
      <c r="R30" s="73"/>
      <c r="S30" s="584"/>
      <c r="T30" s="584"/>
      <c r="U30" s="584"/>
      <c r="V30" s="584"/>
      <c r="W30" s="584"/>
      <c r="X30" s="584"/>
      <c r="Y30" s="27"/>
      <c r="Z30" s="27"/>
      <c r="AA30" s="27"/>
      <c r="AB30" s="27"/>
      <c r="AC30" s="27"/>
    </row>
    <row r="31" spans="1:29" x14ac:dyDescent="0.25">
      <c r="A31" s="280"/>
      <c r="B31" s="65"/>
      <c r="C31" s="65"/>
      <c r="D31" s="65"/>
      <c r="E31" s="65"/>
      <c r="F31" s="65"/>
      <c r="G31" s="65"/>
      <c r="H31" s="65"/>
      <c r="I31" s="65"/>
      <c r="J31" s="65"/>
      <c r="K31" s="65"/>
      <c r="L31" s="65"/>
      <c r="M31" s="65"/>
      <c r="N31" s="65"/>
      <c r="O31" s="65"/>
      <c r="P31" s="65"/>
      <c r="Q31" s="65"/>
      <c r="R31" s="65"/>
      <c r="S31" s="52"/>
      <c r="T31" s="52"/>
      <c r="U31" s="52"/>
      <c r="V31" s="52"/>
      <c r="W31" s="52"/>
      <c r="X31" s="66"/>
      <c r="Y31" s="27"/>
      <c r="Z31" s="27"/>
      <c r="AA31" s="27"/>
      <c r="AB31" s="27"/>
      <c r="AC31" s="27"/>
    </row>
    <row r="32" spans="1:29" ht="16.5" customHeight="1" outlineLevel="1" x14ac:dyDescent="0.25">
      <c r="A32" s="328" t="s">
        <v>480</v>
      </c>
      <c r="B32" s="42"/>
      <c r="C32" s="59" t="s">
        <v>67</v>
      </c>
      <c r="D32" s="59"/>
      <c r="E32" s="59"/>
      <c r="F32" s="20">
        <f>SUM(F33:F34)</f>
        <v>500</v>
      </c>
      <c r="G32" s="91">
        <f>SUM(G33:G34)+25+30+10</f>
        <v>101.55</v>
      </c>
      <c r="H32" s="8"/>
      <c r="I32" s="8">
        <f>I36+I40</f>
        <v>105.32485000000001</v>
      </c>
      <c r="J32" s="2">
        <f>G32+(I32)</f>
        <v>206.87485000000001</v>
      </c>
      <c r="K32" s="2"/>
      <c r="L32" s="2"/>
      <c r="M32" s="1"/>
      <c r="N32" s="2"/>
      <c r="O32" s="3"/>
      <c r="P32" s="1"/>
      <c r="Q32" s="24"/>
      <c r="R32" s="24"/>
      <c r="S32" s="582" t="s">
        <v>92</v>
      </c>
      <c r="T32" s="582" t="s">
        <v>93</v>
      </c>
      <c r="U32" s="582" t="s">
        <v>182</v>
      </c>
      <c r="V32" s="582"/>
      <c r="W32" s="582"/>
      <c r="X32" s="582"/>
      <c r="Y32" s="27"/>
      <c r="Z32" s="27"/>
      <c r="AA32" s="27"/>
      <c r="AB32" s="27"/>
      <c r="AC32" s="27"/>
    </row>
    <row r="33" spans="1:29" ht="16.5" customHeight="1" outlineLevel="1" x14ac:dyDescent="0.25">
      <c r="A33" s="328" t="s">
        <v>94</v>
      </c>
      <c r="B33" s="32"/>
      <c r="C33" s="32"/>
      <c r="D33" s="32"/>
      <c r="E33" s="32"/>
      <c r="F33" s="21">
        <v>250</v>
      </c>
      <c r="G33" s="18">
        <f>G37+G41</f>
        <v>25.68</v>
      </c>
      <c r="H33" s="8"/>
      <c r="I33" s="8"/>
      <c r="J33" s="60"/>
      <c r="K33" s="60"/>
      <c r="L33" s="60"/>
      <c r="M33" s="1"/>
      <c r="N33" s="2">
        <f>J32</f>
        <v>206.87485000000001</v>
      </c>
      <c r="O33" s="3">
        <f>N33/F33*100</f>
        <v>82.749939999999995</v>
      </c>
      <c r="P33" s="74">
        <f>IF(G32&gt;F33*1.05,0,(F33*1.05)-G32)</f>
        <v>160.94999999999999</v>
      </c>
      <c r="Q33" s="74">
        <f>IF(N33&gt;(F33*1.05),0,(F33*1.05)-N33)</f>
        <v>55.625149999999991</v>
      </c>
      <c r="R33" s="74">
        <f>IF(N33&gt;(F33*1.05),0,(F33*1.05)-N33)</f>
        <v>55.625149999999991</v>
      </c>
      <c r="S33" s="583"/>
      <c r="T33" s="583"/>
      <c r="U33" s="583"/>
      <c r="V33" s="583"/>
      <c r="W33" s="583"/>
      <c r="X33" s="583"/>
      <c r="Y33" s="27"/>
      <c r="Z33" s="27"/>
      <c r="AA33" s="27"/>
      <c r="AB33" s="27"/>
      <c r="AC33" s="27"/>
    </row>
    <row r="34" spans="1:29" ht="16.5" customHeight="1" outlineLevel="1" x14ac:dyDescent="0.25">
      <c r="A34" s="328" t="s">
        <v>95</v>
      </c>
      <c r="B34" s="33"/>
      <c r="C34" s="33"/>
      <c r="D34" s="33"/>
      <c r="E34" s="33"/>
      <c r="F34" s="26">
        <v>250</v>
      </c>
      <c r="G34" s="18">
        <f>G38+G42</f>
        <v>10.87</v>
      </c>
      <c r="H34" s="8"/>
      <c r="I34" s="8"/>
      <c r="J34" s="2"/>
      <c r="K34" s="2"/>
      <c r="L34" s="2"/>
      <c r="M34" s="60" t="s">
        <v>19</v>
      </c>
      <c r="N34" s="2"/>
      <c r="O34" s="3"/>
      <c r="P34" s="5"/>
      <c r="Q34" s="73"/>
      <c r="R34" s="73"/>
      <c r="S34" s="584"/>
      <c r="T34" s="584"/>
      <c r="U34" s="584"/>
      <c r="V34" s="584"/>
      <c r="W34" s="584"/>
      <c r="X34" s="584"/>
      <c r="Y34" s="27"/>
      <c r="Z34" s="27"/>
      <c r="AA34" s="27"/>
      <c r="AB34" s="27"/>
      <c r="AC34" s="27"/>
    </row>
    <row r="35" spans="1:29" ht="16.5" customHeight="1" outlineLevel="1" x14ac:dyDescent="0.25">
      <c r="A35" s="54"/>
      <c r="B35" s="55"/>
      <c r="C35" s="55"/>
      <c r="D35" s="55"/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3"/>
      <c r="T35" s="53"/>
      <c r="U35" s="53"/>
      <c r="V35" s="53"/>
      <c r="W35" s="53"/>
      <c r="X35" s="67"/>
      <c r="Y35" s="27"/>
      <c r="Z35" s="27"/>
      <c r="AA35" s="27"/>
      <c r="AB35" s="27"/>
      <c r="AC35" s="27"/>
    </row>
    <row r="36" spans="1:29" ht="16.5" customHeight="1" outlineLevel="1" x14ac:dyDescent="0.25">
      <c r="A36" s="328" t="s">
        <v>183</v>
      </c>
      <c r="B36" s="42"/>
      <c r="C36" s="59" t="s">
        <v>67</v>
      </c>
      <c r="D36" s="59"/>
      <c r="E36" s="59"/>
      <c r="F36" s="20">
        <f>SUM(F37:F38)</f>
        <v>500</v>
      </c>
      <c r="G36" s="91">
        <f>SUM(G37:G38)+25+30+10</f>
        <v>101.55</v>
      </c>
      <c r="H36" s="8"/>
      <c r="I36" s="8">
        <f>(I44+I48+I52+I78+I90+I74+ВЭС!I30)*0.65</f>
        <v>85.324850000000012</v>
      </c>
      <c r="J36" s="2">
        <f>G36+(I36)</f>
        <v>186.87485000000001</v>
      </c>
      <c r="K36" s="2"/>
      <c r="L36" s="2"/>
      <c r="M36" s="1"/>
      <c r="N36" s="2"/>
      <c r="O36" s="3"/>
      <c r="P36" s="1"/>
      <c r="Q36" s="24"/>
      <c r="R36" s="24"/>
      <c r="S36" s="582" t="s">
        <v>92</v>
      </c>
      <c r="T36" s="582" t="s">
        <v>93</v>
      </c>
      <c r="U36" s="582" t="s">
        <v>182</v>
      </c>
      <c r="V36" s="582"/>
      <c r="W36" s="582"/>
      <c r="X36" s="582"/>
      <c r="Y36" s="27"/>
      <c r="Z36" s="27"/>
      <c r="AA36" s="27"/>
      <c r="AB36" s="27"/>
      <c r="AC36" s="27"/>
    </row>
    <row r="37" spans="1:29" ht="16.5" customHeight="1" outlineLevel="1" x14ac:dyDescent="0.25">
      <c r="A37" s="328" t="s">
        <v>478</v>
      </c>
      <c r="B37" s="32"/>
      <c r="C37" s="32"/>
      <c r="D37" s="32"/>
      <c r="E37" s="32"/>
      <c r="F37" s="21">
        <v>250</v>
      </c>
      <c r="G37" s="18">
        <f>G45+G49+G53+ВЭС!G31+G75+G79</f>
        <v>25.68</v>
      </c>
      <c r="H37" s="8"/>
      <c r="I37" s="8"/>
      <c r="J37" s="60"/>
      <c r="K37" s="60"/>
      <c r="L37" s="60"/>
      <c r="M37" s="1"/>
      <c r="N37" s="2">
        <f>J36</f>
        <v>186.87485000000001</v>
      </c>
      <c r="O37" s="3">
        <f>N37/F37*100</f>
        <v>74.749940000000009</v>
      </c>
      <c r="P37" s="74">
        <f>IF(G36&gt;F37*1.05,0,(F37*1.05)-G36)</f>
        <v>160.94999999999999</v>
      </c>
      <c r="Q37" s="74">
        <f>IF(N37&gt;(F37*1.05),0,(F37*1.05)-N37)</f>
        <v>75.625149999999991</v>
      </c>
      <c r="R37" s="74">
        <f>IF(N37&gt;(F37*1.05),0,(F37*1.05)-N37)</f>
        <v>75.625149999999991</v>
      </c>
      <c r="S37" s="583"/>
      <c r="T37" s="583"/>
      <c r="U37" s="583"/>
      <c r="V37" s="583"/>
      <c r="W37" s="583"/>
      <c r="X37" s="583"/>
      <c r="Y37" s="27"/>
      <c r="Z37" s="27"/>
      <c r="AA37" s="27"/>
      <c r="AB37" s="27"/>
      <c r="AC37" s="27"/>
    </row>
    <row r="38" spans="1:29" ht="16.5" customHeight="1" outlineLevel="1" x14ac:dyDescent="0.25">
      <c r="A38" s="328" t="s">
        <v>479</v>
      </c>
      <c r="B38" s="33"/>
      <c r="C38" s="33"/>
      <c r="D38" s="33"/>
      <c r="E38" s="33"/>
      <c r="F38" s="26">
        <v>250</v>
      </c>
      <c r="G38" s="18">
        <f>G46+G50+G54+ВЭС!G32</f>
        <v>10.87</v>
      </c>
      <c r="H38" s="8"/>
      <c r="I38" s="8"/>
      <c r="J38" s="2"/>
      <c r="K38" s="2"/>
      <c r="L38" s="2"/>
      <c r="M38" s="60" t="s">
        <v>19</v>
      </c>
      <c r="N38" s="2"/>
      <c r="O38" s="3"/>
      <c r="P38" s="5"/>
      <c r="Q38" s="73"/>
      <c r="R38" s="73"/>
      <c r="S38" s="584"/>
      <c r="T38" s="584"/>
      <c r="U38" s="584"/>
      <c r="V38" s="584"/>
      <c r="W38" s="584"/>
      <c r="X38" s="584"/>
      <c r="Y38" s="27"/>
      <c r="Z38" s="27"/>
      <c r="AA38" s="27"/>
      <c r="AB38" s="27"/>
      <c r="AC38" s="27"/>
    </row>
    <row r="39" spans="1:29" ht="16.5" customHeight="1" outlineLevel="1" x14ac:dyDescent="0.25">
      <c r="A39" s="54"/>
      <c r="B39" s="55"/>
      <c r="C39" s="55"/>
      <c r="D39" s="55"/>
      <c r="E39" s="55"/>
      <c r="F39" s="55"/>
      <c r="G39" s="55"/>
      <c r="H39" s="55"/>
      <c r="I39" s="55"/>
      <c r="J39" s="55"/>
      <c r="K39" s="55"/>
      <c r="L39" s="55"/>
      <c r="M39" s="55"/>
      <c r="N39" s="55"/>
      <c r="O39" s="55"/>
      <c r="P39" s="55"/>
      <c r="Q39" s="55"/>
      <c r="R39" s="55"/>
      <c r="S39" s="53"/>
      <c r="T39" s="53"/>
      <c r="U39" s="53"/>
      <c r="V39" s="53"/>
      <c r="W39" s="53"/>
      <c r="X39" s="67"/>
      <c r="Y39" s="27"/>
      <c r="Z39" s="27"/>
      <c r="AA39" s="27"/>
      <c r="AB39" s="27"/>
      <c r="AC39" s="27"/>
    </row>
    <row r="40" spans="1:29" ht="16.5" customHeight="1" outlineLevel="1" x14ac:dyDescent="0.25">
      <c r="A40" s="328" t="s">
        <v>184</v>
      </c>
      <c r="B40" s="42"/>
      <c r="C40" s="59" t="s">
        <v>67</v>
      </c>
      <c r="D40" s="59"/>
      <c r="E40" s="59"/>
      <c r="F40" s="20">
        <f>F41+F42</f>
        <v>126</v>
      </c>
      <c r="G40" s="91">
        <f>SUM(G41:G42)</f>
        <v>0</v>
      </c>
      <c r="H40" s="561">
        <v>20</v>
      </c>
      <c r="I40" s="8">
        <f>H40</f>
        <v>20</v>
      </c>
      <c r="J40" s="2">
        <f>G40+(I40)</f>
        <v>20</v>
      </c>
      <c r="K40" s="2"/>
      <c r="L40" s="2"/>
      <c r="M40" s="1"/>
      <c r="N40" s="2"/>
      <c r="O40" s="3"/>
      <c r="P40" s="1"/>
      <c r="Q40" s="24"/>
      <c r="R40" s="24"/>
      <c r="S40" s="582" t="s">
        <v>92</v>
      </c>
      <c r="T40" s="582" t="s">
        <v>93</v>
      </c>
      <c r="U40" s="582"/>
      <c r="V40" s="582"/>
      <c r="W40" s="582"/>
      <c r="X40" s="582"/>
      <c r="Y40" s="27"/>
      <c r="Z40" s="27"/>
      <c r="AA40" s="27"/>
      <c r="AB40" s="27"/>
      <c r="AC40" s="27"/>
    </row>
    <row r="41" spans="1:29" ht="16.5" customHeight="1" outlineLevel="1" x14ac:dyDescent="0.25">
      <c r="A41" s="328" t="s">
        <v>96</v>
      </c>
      <c r="B41" s="34"/>
      <c r="C41" s="34"/>
      <c r="D41" s="34"/>
      <c r="E41" s="34"/>
      <c r="F41" s="21">
        <v>63</v>
      </c>
      <c r="G41" s="557">
        <v>0</v>
      </c>
      <c r="H41" s="8"/>
      <c r="I41" s="8"/>
      <c r="J41" s="60"/>
      <c r="K41" s="60"/>
      <c r="L41" s="60"/>
      <c r="M41" s="1"/>
      <c r="N41" s="2">
        <f>J40</f>
        <v>20</v>
      </c>
      <c r="O41" s="3">
        <f>N41/F41*100</f>
        <v>31.746031746031743</v>
      </c>
      <c r="P41" s="74">
        <f>IF(G40&gt;(F41*1.05),0,(F41*1.05)-G40)</f>
        <v>66.150000000000006</v>
      </c>
      <c r="Q41" s="74">
        <f>IF(N41&gt;(F41*1.05),0,(F41*1.05)-N41)</f>
        <v>46.150000000000006</v>
      </c>
      <c r="R41" s="74">
        <f>IF(N41&gt;(F41*1.05),0,(F41*1.05)-N41)</f>
        <v>46.150000000000006</v>
      </c>
      <c r="S41" s="583"/>
      <c r="T41" s="583"/>
      <c r="U41" s="583"/>
      <c r="V41" s="583"/>
      <c r="W41" s="583"/>
      <c r="X41" s="583"/>
      <c r="Y41" s="27"/>
      <c r="Z41" s="27"/>
      <c r="AA41" s="27"/>
      <c r="AB41" s="27"/>
      <c r="AC41" s="27"/>
    </row>
    <row r="42" spans="1:29" ht="16.5" customHeight="1" outlineLevel="1" x14ac:dyDescent="0.25">
      <c r="A42" s="328" t="s">
        <v>97</v>
      </c>
      <c r="B42" s="34"/>
      <c r="C42" s="34"/>
      <c r="D42" s="34"/>
      <c r="E42" s="34"/>
      <c r="F42" s="21">
        <v>63</v>
      </c>
      <c r="G42" s="557">
        <v>0</v>
      </c>
      <c r="H42" s="8"/>
      <c r="I42" s="8"/>
      <c r="J42" s="2"/>
      <c r="K42" s="2"/>
      <c r="L42" s="2"/>
      <c r="M42" s="60" t="s">
        <v>19</v>
      </c>
      <c r="N42" s="2"/>
      <c r="O42" s="3"/>
      <c r="P42" s="5"/>
      <c r="Q42" s="73"/>
      <c r="R42" s="73"/>
      <c r="S42" s="584"/>
      <c r="T42" s="584"/>
      <c r="U42" s="584"/>
      <c r="V42" s="584"/>
      <c r="W42" s="584"/>
      <c r="X42" s="584"/>
      <c r="Y42" s="27"/>
      <c r="Z42" s="27"/>
      <c r="AA42" s="27"/>
      <c r="AB42" s="27"/>
      <c r="AC42" s="27"/>
    </row>
    <row r="43" spans="1:29" x14ac:dyDescent="0.25">
      <c r="A43" s="304" t="s">
        <v>179</v>
      </c>
      <c r="B43" s="65"/>
      <c r="C43" s="65"/>
      <c r="D43" s="65"/>
      <c r="E43" s="65"/>
      <c r="F43" s="65"/>
      <c r="G43" s="65"/>
      <c r="H43" s="65"/>
      <c r="I43" s="65"/>
      <c r="J43" s="65"/>
      <c r="K43" s="65"/>
      <c r="L43" s="65"/>
      <c r="M43" s="65"/>
      <c r="N43" s="65"/>
      <c r="O43" s="65"/>
      <c r="P43" s="65"/>
      <c r="Q43" s="325"/>
      <c r="R43" s="325"/>
      <c r="S43" s="326"/>
      <c r="T43" s="326"/>
      <c r="U43" s="326"/>
      <c r="V43" s="326"/>
      <c r="W43" s="326"/>
      <c r="X43" s="327"/>
      <c r="Y43" s="27"/>
      <c r="Z43" s="27"/>
      <c r="AA43" s="27"/>
      <c r="AB43" s="27"/>
      <c r="AC43" s="27"/>
    </row>
    <row r="44" spans="1:29" ht="15.75" x14ac:dyDescent="0.25">
      <c r="A44" s="328" t="s">
        <v>484</v>
      </c>
      <c r="B44" s="42"/>
      <c r="C44" s="59"/>
      <c r="D44" s="59" t="s">
        <v>42</v>
      </c>
      <c r="E44" s="59"/>
      <c r="F44" s="20">
        <f>F45+F46</f>
        <v>50</v>
      </c>
      <c r="G44" s="91">
        <f>SUM(G45:G46)</f>
        <v>0</v>
      </c>
      <c r="H44" s="558">
        <v>24</v>
      </c>
      <c r="I44" s="8">
        <f>H44</f>
        <v>24</v>
      </c>
      <c r="J44" s="2">
        <f>G44+(I44)</f>
        <v>24</v>
      </c>
      <c r="K44" s="2"/>
      <c r="L44" s="2"/>
      <c r="M44" s="1"/>
      <c r="N44" s="2"/>
      <c r="O44" s="3"/>
      <c r="P44" s="1"/>
      <c r="Q44" s="24"/>
      <c r="R44" s="24"/>
      <c r="S44" s="582" t="s">
        <v>180</v>
      </c>
      <c r="T44" s="582" t="s">
        <v>181</v>
      </c>
      <c r="U44" s="582"/>
      <c r="V44" s="582"/>
      <c r="W44" s="582"/>
      <c r="X44" s="582"/>
      <c r="Y44" s="27"/>
      <c r="Z44" s="27"/>
      <c r="AA44" s="27"/>
      <c r="AB44" s="27"/>
      <c r="AC44" s="27"/>
    </row>
    <row r="45" spans="1:29" x14ac:dyDescent="0.25">
      <c r="A45" s="328" t="s">
        <v>20</v>
      </c>
      <c r="B45" s="34"/>
      <c r="C45" s="34"/>
      <c r="D45" s="34"/>
      <c r="E45" s="34"/>
      <c r="F45" s="21">
        <v>25</v>
      </c>
      <c r="G45" s="18">
        <v>0</v>
      </c>
      <c r="H45" s="8"/>
      <c r="I45" s="8"/>
      <c r="J45" s="60"/>
      <c r="K45" s="60"/>
      <c r="L45" s="60"/>
      <c r="M45" s="1"/>
      <c r="N45" s="2">
        <f>J44</f>
        <v>24</v>
      </c>
      <c r="O45" s="3">
        <f>N45/F45*100</f>
        <v>96</v>
      </c>
      <c r="P45" s="74">
        <f>IF(G44&gt;(F45*1.05),0,(F45*1.05)-G44)</f>
        <v>26.25</v>
      </c>
      <c r="Q45" s="74">
        <f>IF(N45&gt;(F45*1.05),0,(F45*1.05)-N45)</f>
        <v>2.25</v>
      </c>
      <c r="R45" s="74">
        <f>IF(N45&gt;(F45*1.05),0,(F45*1.05)-N45)</f>
        <v>2.25</v>
      </c>
      <c r="S45" s="583"/>
      <c r="T45" s="583"/>
      <c r="U45" s="583"/>
      <c r="V45" s="583"/>
      <c r="W45" s="583"/>
      <c r="X45" s="583"/>
      <c r="Y45" s="27"/>
      <c r="Z45" s="27"/>
      <c r="AA45" s="27"/>
      <c r="AB45" s="27"/>
      <c r="AC45" s="27"/>
    </row>
    <row r="46" spans="1:29" ht="15.75" customHeight="1" x14ac:dyDescent="0.25">
      <c r="A46" s="328" t="s">
        <v>15</v>
      </c>
      <c r="B46" s="34"/>
      <c r="C46" s="34"/>
      <c r="D46" s="34"/>
      <c r="E46" s="34"/>
      <c r="F46" s="21">
        <v>25</v>
      </c>
      <c r="G46" s="18">
        <v>0</v>
      </c>
      <c r="H46" s="8"/>
      <c r="I46" s="8"/>
      <c r="J46" s="2"/>
      <c r="K46" s="2"/>
      <c r="L46" s="2"/>
      <c r="M46" s="60" t="s">
        <v>19</v>
      </c>
      <c r="N46" s="2"/>
      <c r="O46" s="3"/>
      <c r="P46" s="5"/>
      <c r="Q46" s="73"/>
      <c r="R46" s="73"/>
      <c r="S46" s="584"/>
      <c r="T46" s="584"/>
      <c r="U46" s="584"/>
      <c r="V46" s="584"/>
      <c r="W46" s="584"/>
      <c r="X46" s="584"/>
      <c r="Y46" s="27"/>
      <c r="Z46" s="27"/>
      <c r="AA46" s="27"/>
      <c r="AB46" s="27"/>
      <c r="AC46" s="27"/>
    </row>
    <row r="47" spans="1:29" x14ac:dyDescent="0.25">
      <c r="A47" s="54"/>
      <c r="B47" s="55"/>
      <c r="C47" s="55"/>
      <c r="D47" s="55"/>
      <c r="E47" s="55"/>
      <c r="F47" s="55"/>
      <c r="G47" s="55"/>
      <c r="H47" s="55"/>
      <c r="I47" s="55"/>
      <c r="J47" s="55"/>
      <c r="K47" s="55"/>
      <c r="L47" s="55"/>
      <c r="M47" s="55"/>
      <c r="N47" s="55"/>
      <c r="O47" s="55"/>
      <c r="P47" s="55"/>
      <c r="Q47" s="55"/>
      <c r="R47" s="55"/>
      <c r="S47" s="53"/>
      <c r="T47" s="53"/>
      <c r="U47" s="53"/>
      <c r="V47" s="53"/>
      <c r="W47" s="53"/>
      <c r="X47" s="67"/>
      <c r="Y47" s="27"/>
      <c r="Z47" s="27"/>
      <c r="AA47" s="27"/>
      <c r="AB47" s="27"/>
      <c r="AC47" s="27"/>
    </row>
    <row r="48" spans="1:29" ht="15.75" x14ac:dyDescent="0.25">
      <c r="A48" s="328" t="s">
        <v>483</v>
      </c>
      <c r="B48" s="42"/>
      <c r="C48" s="59"/>
      <c r="D48" s="59" t="s">
        <v>42</v>
      </c>
      <c r="E48" s="59"/>
      <c r="F48" s="20">
        <f>F49+F50</f>
        <v>50</v>
      </c>
      <c r="G48" s="91">
        <f>SUM(G49:G50)</f>
        <v>0</v>
      </c>
      <c r="H48" s="558">
        <v>20</v>
      </c>
      <c r="I48" s="8">
        <f>H48</f>
        <v>20</v>
      </c>
      <c r="J48" s="2">
        <f>G48+(I48)</f>
        <v>20</v>
      </c>
      <c r="K48" s="2"/>
      <c r="L48" s="2"/>
      <c r="M48" s="1"/>
      <c r="N48" s="2"/>
      <c r="O48" s="3"/>
      <c r="P48" s="1"/>
      <c r="Q48" s="24"/>
      <c r="R48" s="24"/>
      <c r="S48" s="582" t="s">
        <v>180</v>
      </c>
      <c r="T48" s="582" t="s">
        <v>186</v>
      </c>
      <c r="U48" s="582"/>
      <c r="V48" s="582"/>
      <c r="W48" s="582"/>
      <c r="X48" s="582"/>
      <c r="Y48" s="27"/>
      <c r="Z48" s="27"/>
      <c r="AA48" s="27"/>
      <c r="AB48" s="27"/>
      <c r="AC48" s="27"/>
    </row>
    <row r="49" spans="1:29" x14ac:dyDescent="0.25">
      <c r="A49" s="328" t="s">
        <v>20</v>
      </c>
      <c r="B49" s="34"/>
      <c r="C49" s="34"/>
      <c r="D49" s="34"/>
      <c r="E49" s="34"/>
      <c r="F49" s="21">
        <v>25</v>
      </c>
      <c r="G49" s="18">
        <v>0</v>
      </c>
      <c r="H49" s="8"/>
      <c r="I49" s="8"/>
      <c r="J49" s="60"/>
      <c r="K49" s="60"/>
      <c r="L49" s="60"/>
      <c r="M49" s="1"/>
      <c r="N49" s="2">
        <f>J48</f>
        <v>20</v>
      </c>
      <c r="O49" s="3">
        <f>N49/F49*100</f>
        <v>80</v>
      </c>
      <c r="P49" s="74">
        <f>IF(G48&gt;(F49*1.05),0,(F49*1.05)-G48)</f>
        <v>26.25</v>
      </c>
      <c r="Q49" s="74">
        <f>IF(N49&gt;(F49*1.05),0,(F49*1.05)-N49)</f>
        <v>6.25</v>
      </c>
      <c r="R49" s="74">
        <f>IF(N49&gt;(F49*1.05),0,(F49*1.05)-N49)</f>
        <v>6.25</v>
      </c>
      <c r="S49" s="583"/>
      <c r="T49" s="583"/>
      <c r="U49" s="583"/>
      <c r="V49" s="583"/>
      <c r="W49" s="583"/>
      <c r="X49" s="583"/>
      <c r="Y49" s="27"/>
      <c r="Z49" s="27"/>
      <c r="AA49" s="27"/>
      <c r="AB49" s="27"/>
      <c r="AC49" s="27"/>
    </row>
    <row r="50" spans="1:29" ht="15.75" customHeight="1" x14ac:dyDescent="0.25">
      <c r="A50" s="328" t="s">
        <v>15</v>
      </c>
      <c r="B50" s="34"/>
      <c r="C50" s="34"/>
      <c r="D50" s="34"/>
      <c r="E50" s="34"/>
      <c r="F50" s="21">
        <v>25</v>
      </c>
      <c r="G50" s="18">
        <v>0</v>
      </c>
      <c r="H50" s="8"/>
      <c r="I50" s="8"/>
      <c r="J50" s="2"/>
      <c r="K50" s="2"/>
      <c r="L50" s="2"/>
      <c r="M50" s="60" t="s">
        <v>19</v>
      </c>
      <c r="N50" s="2"/>
      <c r="O50" s="3"/>
      <c r="P50" s="5"/>
      <c r="Q50" s="73"/>
      <c r="R50" s="73"/>
      <c r="S50" s="584"/>
      <c r="T50" s="584"/>
      <c r="U50" s="584"/>
      <c r="V50" s="584"/>
      <c r="W50" s="584"/>
      <c r="X50" s="584"/>
      <c r="Y50" s="27"/>
      <c r="Z50" s="27"/>
      <c r="AA50" s="27"/>
      <c r="AB50" s="27"/>
      <c r="AC50" s="27"/>
    </row>
    <row r="51" spans="1:29" x14ac:dyDescent="0.25">
      <c r="A51" s="54"/>
      <c r="B51" s="55"/>
      <c r="C51" s="55"/>
      <c r="D51" s="55"/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  <c r="P51" s="55"/>
      <c r="Q51" s="55"/>
      <c r="R51" s="55"/>
      <c r="S51" s="53"/>
      <c r="T51" s="53"/>
      <c r="U51" s="53"/>
      <c r="V51" s="53"/>
      <c r="W51" s="53"/>
      <c r="X51" s="67"/>
      <c r="Y51" s="27"/>
      <c r="Z51" s="27"/>
      <c r="AA51" s="27"/>
      <c r="AB51" s="27"/>
      <c r="AC51" s="27"/>
    </row>
    <row r="52" spans="1:29" ht="15.75" x14ac:dyDescent="0.25">
      <c r="A52" s="35" t="s">
        <v>482</v>
      </c>
      <c r="B52" s="42"/>
      <c r="C52" s="59"/>
      <c r="D52" s="59" t="s">
        <v>9</v>
      </c>
      <c r="E52" s="59"/>
      <c r="F52" s="20">
        <f>F53+F54</f>
        <v>32</v>
      </c>
      <c r="G52" s="91">
        <f>SUM(G53:G54)</f>
        <v>23.85</v>
      </c>
      <c r="H52" s="8"/>
      <c r="I52" s="8">
        <f>I56+I60</f>
        <v>11.72</v>
      </c>
      <c r="J52" s="2">
        <f>G52+(I52)</f>
        <v>35.57</v>
      </c>
      <c r="K52" s="2"/>
      <c r="L52" s="2"/>
      <c r="M52" s="1"/>
      <c r="N52" s="2"/>
      <c r="O52" s="3"/>
      <c r="P52" s="1"/>
      <c r="Q52" s="24"/>
      <c r="R52" s="24"/>
      <c r="S52" s="582" t="s">
        <v>119</v>
      </c>
      <c r="T52" s="582" t="s">
        <v>120</v>
      </c>
      <c r="U52" s="582"/>
      <c r="V52" s="582" t="s">
        <v>121</v>
      </c>
      <c r="W52" s="582" t="s">
        <v>122</v>
      </c>
      <c r="X52" s="582"/>
      <c r="Y52" s="27"/>
      <c r="Z52" s="27"/>
      <c r="AA52" s="27"/>
      <c r="AB52" s="27"/>
      <c r="AC52" s="27"/>
    </row>
    <row r="53" spans="1:29" ht="15.75" customHeight="1" x14ac:dyDescent="0.25">
      <c r="A53" s="37" t="s">
        <v>20</v>
      </c>
      <c r="B53" s="34"/>
      <c r="C53" s="34"/>
      <c r="D53" s="34"/>
      <c r="E53" s="34"/>
      <c r="F53" s="21">
        <v>16</v>
      </c>
      <c r="G53" s="18">
        <v>12.98</v>
      </c>
      <c r="H53" s="8"/>
      <c r="I53" s="8"/>
      <c r="J53" s="60"/>
      <c r="K53" s="60"/>
      <c r="L53" s="60"/>
      <c r="M53" s="1"/>
      <c r="N53" s="2">
        <f>J52</f>
        <v>35.57</v>
      </c>
      <c r="O53" s="3">
        <f>N53/F53*100</f>
        <v>222.3125</v>
      </c>
      <c r="P53" s="74">
        <f>IF(G52&gt;(F53*1.05),0,(F53*1.05)-G52)</f>
        <v>0</v>
      </c>
      <c r="Q53" s="74">
        <f>IF(N53&gt;(F53*1.05),0,(F53*1.05)-N53)</f>
        <v>0</v>
      </c>
      <c r="R53" s="74">
        <f>IF(N53&gt;(F53*1.05),0,(F53*1.05)-N53)</f>
        <v>0</v>
      </c>
      <c r="S53" s="583"/>
      <c r="T53" s="583"/>
      <c r="U53" s="583"/>
      <c r="V53" s="583"/>
      <c r="W53" s="583"/>
      <c r="X53" s="583"/>
      <c r="Y53" s="27"/>
      <c r="Z53" s="27"/>
      <c r="AA53" s="27"/>
      <c r="AB53" s="27"/>
      <c r="AC53" s="27"/>
    </row>
    <row r="54" spans="1:29" x14ac:dyDescent="0.25">
      <c r="A54" s="37" t="s">
        <v>15</v>
      </c>
      <c r="B54" s="34"/>
      <c r="C54" s="34"/>
      <c r="D54" s="34"/>
      <c r="E54" s="34"/>
      <c r="F54" s="21">
        <v>16</v>
      </c>
      <c r="G54" s="18">
        <v>10.87</v>
      </c>
      <c r="H54" s="8"/>
      <c r="I54" s="8"/>
      <c r="J54" s="2"/>
      <c r="K54" s="2"/>
      <c r="L54" s="2"/>
      <c r="M54" s="60" t="s">
        <v>19</v>
      </c>
      <c r="N54" s="2"/>
      <c r="O54" s="3"/>
      <c r="P54" s="5"/>
      <c r="Q54" s="73"/>
      <c r="R54" s="73"/>
      <c r="S54" s="584"/>
      <c r="T54" s="584"/>
      <c r="U54" s="584"/>
      <c r="V54" s="584"/>
      <c r="W54" s="584"/>
      <c r="X54" s="584"/>
      <c r="Y54" s="27"/>
      <c r="Z54" s="27"/>
      <c r="AA54" s="27"/>
      <c r="AB54" s="27"/>
      <c r="AC54" s="27"/>
    </row>
    <row r="55" spans="1:29" x14ac:dyDescent="0.25">
      <c r="A55" s="54"/>
      <c r="B55" s="55"/>
      <c r="C55" s="55"/>
      <c r="D55" s="55"/>
      <c r="E55" s="55"/>
      <c r="F55" s="55"/>
      <c r="G55" s="55"/>
      <c r="H55" s="55"/>
      <c r="I55" s="55"/>
      <c r="J55" s="55"/>
      <c r="K55" s="55"/>
      <c r="L55" s="55"/>
      <c r="M55" s="55"/>
      <c r="N55" s="55"/>
      <c r="O55" s="55"/>
      <c r="P55" s="55"/>
      <c r="Q55" s="55"/>
      <c r="R55" s="55"/>
      <c r="S55" s="53"/>
      <c r="T55" s="53"/>
      <c r="U55" s="53"/>
      <c r="V55" s="53"/>
      <c r="W55" s="53"/>
      <c r="X55" s="67"/>
      <c r="Y55" s="27"/>
      <c r="Z55" s="27"/>
      <c r="AA55" s="27"/>
      <c r="AB55" s="27"/>
      <c r="AC55" s="27"/>
    </row>
    <row r="56" spans="1:29" ht="15.75" x14ac:dyDescent="0.25">
      <c r="A56" s="35" t="s">
        <v>535</v>
      </c>
      <c r="B56" s="42"/>
      <c r="C56" s="59"/>
      <c r="D56" s="59" t="s">
        <v>9</v>
      </c>
      <c r="E56" s="59"/>
      <c r="F56" s="20">
        <f>F57+F58</f>
        <v>32</v>
      </c>
      <c r="G56" s="91">
        <f>SUM(G57:G58)</f>
        <v>7.1300000000000008</v>
      </c>
      <c r="H56" s="8"/>
      <c r="I56" s="8">
        <f>I67+I70+I64</f>
        <v>6.1800000000000006</v>
      </c>
      <c r="J56" s="2">
        <f>G56+(I56)</f>
        <v>13.310000000000002</v>
      </c>
      <c r="K56" s="2"/>
      <c r="L56" s="2"/>
      <c r="M56" s="1"/>
      <c r="N56" s="2"/>
      <c r="O56" s="3"/>
      <c r="P56" s="1"/>
      <c r="Q56" s="556"/>
      <c r="R56" s="556"/>
      <c r="S56" s="582" t="s">
        <v>119</v>
      </c>
      <c r="T56" s="582" t="s">
        <v>120</v>
      </c>
      <c r="U56" s="582"/>
      <c r="V56" s="582" t="s">
        <v>121</v>
      </c>
      <c r="W56" s="582" t="s">
        <v>122</v>
      </c>
      <c r="X56" s="582"/>
      <c r="Y56" s="27"/>
      <c r="Z56" s="27"/>
      <c r="AA56" s="27"/>
      <c r="AB56" s="27"/>
      <c r="AC56" s="27"/>
    </row>
    <row r="57" spans="1:29" ht="15.75" customHeight="1" x14ac:dyDescent="0.25">
      <c r="A57" s="37" t="s">
        <v>20</v>
      </c>
      <c r="B57" s="34"/>
      <c r="C57" s="34"/>
      <c r="D57" s="34"/>
      <c r="E57" s="34"/>
      <c r="F57" s="21">
        <v>16</v>
      </c>
      <c r="G57" s="18">
        <v>3.89</v>
      </c>
      <c r="H57" s="8"/>
      <c r="I57" s="8"/>
      <c r="J57" s="60"/>
      <c r="K57" s="60"/>
      <c r="L57" s="60"/>
      <c r="M57" s="1"/>
      <c r="N57" s="2">
        <f>J56</f>
        <v>13.310000000000002</v>
      </c>
      <c r="O57" s="3">
        <f>N57/F57*100</f>
        <v>83.187500000000014</v>
      </c>
      <c r="P57" s="74">
        <f>IF(G56&gt;(F57*1.05),0,(F57*1.05)-G56)</f>
        <v>9.67</v>
      </c>
      <c r="Q57" s="74">
        <f>IF(N57&gt;(F57*1.05),0,(F57*1.05)-N57)</f>
        <v>3.4899999999999984</v>
      </c>
      <c r="R57" s="74">
        <f>IF(N57&gt;(F57*1.05),0,(F57*1.05)-N57)</f>
        <v>3.4899999999999984</v>
      </c>
      <c r="S57" s="583"/>
      <c r="T57" s="583"/>
      <c r="U57" s="583"/>
      <c r="V57" s="583"/>
      <c r="W57" s="583"/>
      <c r="X57" s="583"/>
      <c r="Y57" s="27"/>
      <c r="Z57" s="27"/>
      <c r="AA57" s="27"/>
      <c r="AB57" s="27"/>
      <c r="AC57" s="27"/>
    </row>
    <row r="58" spans="1:29" x14ac:dyDescent="0.25">
      <c r="A58" s="37" t="s">
        <v>15</v>
      </c>
      <c r="B58" s="34"/>
      <c r="C58" s="34"/>
      <c r="D58" s="34"/>
      <c r="E58" s="34"/>
      <c r="F58" s="21">
        <v>16</v>
      </c>
      <c r="G58" s="18">
        <v>3.24</v>
      </c>
      <c r="H58" s="8"/>
      <c r="I58" s="8"/>
      <c r="J58" s="2"/>
      <c r="K58" s="2"/>
      <c r="L58" s="2"/>
      <c r="M58" s="60" t="s">
        <v>19</v>
      </c>
      <c r="N58" s="2"/>
      <c r="O58" s="3"/>
      <c r="P58" s="5"/>
      <c r="Q58" s="73"/>
      <c r="R58" s="73"/>
      <c r="S58" s="584"/>
      <c r="T58" s="584"/>
      <c r="U58" s="584"/>
      <c r="V58" s="584"/>
      <c r="W58" s="584"/>
      <c r="X58" s="584"/>
      <c r="Y58" s="27"/>
      <c r="Z58" s="27"/>
      <c r="AA58" s="27"/>
      <c r="AB58" s="27"/>
      <c r="AC58" s="27"/>
    </row>
    <row r="59" spans="1:29" x14ac:dyDescent="0.25">
      <c r="A59" s="54"/>
      <c r="B59" s="55"/>
      <c r="C59" s="55"/>
      <c r="D59" s="55"/>
      <c r="E59" s="55"/>
      <c r="F59" s="55"/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55"/>
      <c r="R59" s="55"/>
      <c r="S59" s="53"/>
      <c r="T59" s="53"/>
      <c r="U59" s="53"/>
      <c r="V59" s="53"/>
      <c r="W59" s="53"/>
      <c r="X59" s="67"/>
      <c r="Y59" s="27"/>
      <c r="Z59" s="27"/>
      <c r="AA59" s="27"/>
      <c r="AB59" s="27"/>
      <c r="AC59" s="27"/>
    </row>
    <row r="60" spans="1:29" ht="15.75" x14ac:dyDescent="0.25">
      <c r="A60" s="35" t="s">
        <v>539</v>
      </c>
      <c r="B60" s="42"/>
      <c r="C60" s="59"/>
      <c r="D60" s="59" t="s">
        <v>9</v>
      </c>
      <c r="E60" s="59"/>
      <c r="F60" s="20">
        <f>F61+F62</f>
        <v>32</v>
      </c>
      <c r="G60" s="91">
        <f>SUM(G61:G62)</f>
        <v>16.71</v>
      </c>
      <c r="H60" s="8">
        <v>5.54</v>
      </c>
      <c r="I60" s="8">
        <f>H60</f>
        <v>5.54</v>
      </c>
      <c r="J60" s="2">
        <f>G60+(I60)</f>
        <v>22.25</v>
      </c>
      <c r="K60" s="2"/>
      <c r="L60" s="2"/>
      <c r="M60" s="1"/>
      <c r="N60" s="2"/>
      <c r="O60" s="3"/>
      <c r="P60" s="1"/>
      <c r="Q60" s="556"/>
      <c r="R60" s="556"/>
      <c r="S60" s="582" t="s">
        <v>119</v>
      </c>
      <c r="T60" s="582" t="s">
        <v>120</v>
      </c>
      <c r="U60" s="582"/>
      <c r="V60" s="582" t="s">
        <v>121</v>
      </c>
      <c r="W60" s="582" t="s">
        <v>122</v>
      </c>
      <c r="X60" s="582"/>
      <c r="Y60" s="27"/>
      <c r="Z60" s="27"/>
      <c r="AA60" s="27"/>
      <c r="AB60" s="27"/>
      <c r="AC60" s="27"/>
    </row>
    <row r="61" spans="1:29" ht="15.75" customHeight="1" x14ac:dyDescent="0.25">
      <c r="A61" s="37" t="s">
        <v>20</v>
      </c>
      <c r="B61" s="34"/>
      <c r="C61" s="34"/>
      <c r="D61" s="34"/>
      <c r="E61" s="34"/>
      <c r="F61" s="21">
        <v>16</v>
      </c>
      <c r="G61" s="18">
        <v>9.08</v>
      </c>
      <c r="H61" s="8"/>
      <c r="I61" s="8"/>
      <c r="J61" s="60"/>
      <c r="K61" s="60"/>
      <c r="L61" s="60"/>
      <c r="M61" s="1"/>
      <c r="N61" s="2">
        <f>J60</f>
        <v>22.25</v>
      </c>
      <c r="O61" s="3">
        <f>N61/F61*100</f>
        <v>139.0625</v>
      </c>
      <c r="P61" s="74">
        <f>IF(G60&gt;(F61*1.05),0,(F61*1.05)-G60)</f>
        <v>8.9999999999999858E-2</v>
      </c>
      <c r="Q61" s="74">
        <f>IF(N61&gt;(F61*1.05),0,(F61*1.05)-N61)</f>
        <v>0</v>
      </c>
      <c r="R61" s="74">
        <f>IF(N61&gt;(F61*1.05),0,(F61*1.05)-N61)</f>
        <v>0</v>
      </c>
      <c r="S61" s="583"/>
      <c r="T61" s="583"/>
      <c r="U61" s="583"/>
      <c r="V61" s="583"/>
      <c r="W61" s="583"/>
      <c r="X61" s="583"/>
      <c r="Y61" s="27"/>
      <c r="Z61" s="27"/>
      <c r="AA61" s="27"/>
      <c r="AB61" s="27"/>
      <c r="AC61" s="27"/>
    </row>
    <row r="62" spans="1:29" x14ac:dyDescent="0.25">
      <c r="A62" s="37" t="s">
        <v>15</v>
      </c>
      <c r="B62" s="34"/>
      <c r="C62" s="34"/>
      <c r="D62" s="34"/>
      <c r="E62" s="34"/>
      <c r="F62" s="21">
        <v>16</v>
      </c>
      <c r="G62" s="18">
        <v>7.63</v>
      </c>
      <c r="H62" s="8"/>
      <c r="I62" s="8"/>
      <c r="J62" s="2"/>
      <c r="K62" s="2"/>
      <c r="L62" s="2"/>
      <c r="M62" s="60" t="s">
        <v>19</v>
      </c>
      <c r="N62" s="2"/>
      <c r="O62" s="3"/>
      <c r="P62" s="5"/>
      <c r="Q62" s="73"/>
      <c r="R62" s="73"/>
      <c r="S62" s="584"/>
      <c r="T62" s="584"/>
      <c r="U62" s="584"/>
      <c r="V62" s="584"/>
      <c r="W62" s="584"/>
      <c r="X62" s="584"/>
      <c r="Y62" s="27"/>
      <c r="Z62" s="27"/>
      <c r="AA62" s="27"/>
      <c r="AB62" s="27"/>
      <c r="AC62" s="27"/>
    </row>
    <row r="63" spans="1:29" x14ac:dyDescent="0.25">
      <c r="A63" s="280" t="s">
        <v>123</v>
      </c>
      <c r="B63" s="65"/>
      <c r="C63" s="65"/>
      <c r="D63" s="65"/>
      <c r="E63" s="65"/>
      <c r="F63" s="65"/>
      <c r="G63" s="65"/>
      <c r="H63" s="65"/>
      <c r="I63" s="65"/>
      <c r="J63" s="65"/>
      <c r="K63" s="65"/>
      <c r="L63" s="65"/>
      <c r="M63" s="65"/>
      <c r="N63" s="65"/>
      <c r="O63" s="65"/>
      <c r="P63" s="65"/>
      <c r="Q63" s="65"/>
      <c r="R63" s="65"/>
      <c r="S63" s="52"/>
      <c r="T63" s="52"/>
      <c r="U63" s="52"/>
      <c r="V63" s="52"/>
      <c r="W63" s="52"/>
      <c r="X63" s="66"/>
      <c r="Y63" s="27"/>
      <c r="Z63" s="27"/>
      <c r="AA63" s="27"/>
      <c r="AB63" s="27"/>
      <c r="AC63" s="27"/>
    </row>
    <row r="64" spans="1:29" ht="15.75" x14ac:dyDescent="0.25">
      <c r="A64" s="35" t="s">
        <v>540</v>
      </c>
      <c r="B64" s="42"/>
      <c r="C64" s="59"/>
      <c r="D64" s="59"/>
      <c r="E64" s="59" t="s">
        <v>40</v>
      </c>
      <c r="F64" s="20">
        <f>F65</f>
        <v>3</v>
      </c>
      <c r="G64" s="91">
        <f>SUM(G65:G65)</f>
        <v>0.9</v>
      </c>
      <c r="H64" s="8">
        <v>6.11</v>
      </c>
      <c r="I64" s="8">
        <f>H64</f>
        <v>6.11</v>
      </c>
      <c r="J64" s="2">
        <f>G64+(I64)</f>
        <v>7.0100000000000007</v>
      </c>
      <c r="K64" s="2"/>
      <c r="L64" s="2"/>
      <c r="M64" s="1"/>
      <c r="N64" s="2"/>
      <c r="O64" s="3"/>
      <c r="P64" s="1"/>
      <c r="Q64" s="556"/>
      <c r="R64" s="556"/>
      <c r="S64" s="582" t="s">
        <v>119</v>
      </c>
      <c r="T64" s="582" t="s">
        <v>124</v>
      </c>
      <c r="U64" s="582"/>
      <c r="V64" s="582" t="s">
        <v>541</v>
      </c>
      <c r="W64" s="582" t="s">
        <v>542</v>
      </c>
      <c r="X64" s="582" t="s">
        <v>543</v>
      </c>
      <c r="Y64" s="27"/>
      <c r="Z64" s="27"/>
      <c r="AA64" s="27"/>
      <c r="AB64" s="27"/>
      <c r="AC64" s="27"/>
    </row>
    <row r="65" spans="1:29" ht="15.75" customHeight="1" x14ac:dyDescent="0.25">
      <c r="A65" s="37" t="s">
        <v>20</v>
      </c>
      <c r="B65" s="34"/>
      <c r="C65" s="34"/>
      <c r="D65" s="34"/>
      <c r="E65" s="34"/>
      <c r="F65" s="21">
        <v>3</v>
      </c>
      <c r="G65" s="18">
        <v>0.9</v>
      </c>
      <c r="H65" s="8"/>
      <c r="I65" s="8"/>
      <c r="J65" s="60"/>
      <c r="K65" s="60"/>
      <c r="L65" s="60"/>
      <c r="M65" s="1"/>
      <c r="N65" s="2">
        <f>J64</f>
        <v>7.0100000000000007</v>
      </c>
      <c r="O65" s="3">
        <f>N65/F65*100</f>
        <v>233.66666666666669</v>
      </c>
      <c r="P65" s="74">
        <f>IF(G64&gt;(F65*1.05),0,(F65*1.05)-G64)</f>
        <v>2.2500000000000004</v>
      </c>
      <c r="Q65" s="74">
        <f>IF(N65&gt;(F65*1.05),0,(F65*1.05)-N65)</f>
        <v>0</v>
      </c>
      <c r="R65" s="74">
        <f>IF(N65&gt;(F65*1.05),0,(F65*1.05)-N65)</f>
        <v>0</v>
      </c>
      <c r="S65" s="583"/>
      <c r="T65" s="583"/>
      <c r="U65" s="583"/>
      <c r="V65" s="583"/>
      <c r="W65" s="583"/>
      <c r="X65" s="583"/>
      <c r="Y65" s="27"/>
      <c r="Z65" s="27"/>
      <c r="AA65" s="27"/>
      <c r="AB65" s="27"/>
      <c r="AC65" s="27"/>
    </row>
    <row r="66" spans="1:29" x14ac:dyDescent="0.25">
      <c r="A66" s="54"/>
      <c r="B66" s="55"/>
      <c r="C66" s="55"/>
      <c r="D66" s="55"/>
      <c r="E66" s="55"/>
      <c r="F66" s="55"/>
      <c r="G66" s="55"/>
      <c r="H66" s="55"/>
      <c r="I66" s="55"/>
      <c r="J66" s="55"/>
      <c r="K66" s="55"/>
      <c r="L66" s="55"/>
      <c r="M66" s="55"/>
      <c r="N66" s="55"/>
      <c r="O66" s="55"/>
      <c r="P66" s="55"/>
      <c r="Q66" s="55"/>
      <c r="R66" s="55"/>
      <c r="S66" s="53"/>
      <c r="T66" s="53"/>
      <c r="U66" s="53"/>
      <c r="V66" s="53"/>
      <c r="W66" s="53"/>
      <c r="X66" s="67"/>
      <c r="Y66" s="27"/>
      <c r="Z66" s="27"/>
      <c r="AA66" s="27"/>
      <c r="AB66" s="27"/>
      <c r="AC66" s="27"/>
    </row>
    <row r="67" spans="1:29" ht="15.75" x14ac:dyDescent="0.25">
      <c r="A67" s="35" t="s">
        <v>515</v>
      </c>
      <c r="B67" s="42"/>
      <c r="C67" s="59"/>
      <c r="D67" s="59"/>
      <c r="E67" s="59" t="s">
        <v>40</v>
      </c>
      <c r="F67" s="20">
        <f>F68</f>
        <v>6</v>
      </c>
      <c r="G67" s="91">
        <f>SUM(G68:G68)</f>
        <v>2.8</v>
      </c>
      <c r="H67" s="8">
        <v>7.0000000000000007E-2</v>
      </c>
      <c r="I67" s="8">
        <f>H67</f>
        <v>7.0000000000000007E-2</v>
      </c>
      <c r="J67" s="2">
        <f>G67+(I67)</f>
        <v>2.8699999999999997</v>
      </c>
      <c r="K67" s="2"/>
      <c r="L67" s="2"/>
      <c r="M67" s="1"/>
      <c r="N67" s="2"/>
      <c r="O67" s="3"/>
      <c r="P67" s="1"/>
      <c r="Q67" s="24"/>
      <c r="R67" s="24"/>
      <c r="S67" s="582" t="s">
        <v>119</v>
      </c>
      <c r="T67" s="582" t="s">
        <v>124</v>
      </c>
      <c r="U67" s="582"/>
      <c r="V67" s="582" t="s">
        <v>125</v>
      </c>
      <c r="W67" s="582" t="s">
        <v>126</v>
      </c>
      <c r="X67" s="582"/>
      <c r="Y67" s="27"/>
      <c r="Z67" s="27"/>
      <c r="AA67" s="27"/>
      <c r="AB67" s="27"/>
      <c r="AC67" s="27"/>
    </row>
    <row r="68" spans="1:29" x14ac:dyDescent="0.25">
      <c r="A68" s="37" t="s">
        <v>20</v>
      </c>
      <c r="B68" s="34"/>
      <c r="C68" s="34"/>
      <c r="D68" s="34"/>
      <c r="E68" s="34"/>
      <c r="F68" s="21">
        <v>6</v>
      </c>
      <c r="G68" s="18">
        <v>2.8</v>
      </c>
      <c r="H68" s="8"/>
      <c r="I68" s="8"/>
      <c r="J68" s="60"/>
      <c r="K68" s="60"/>
      <c r="L68" s="60"/>
      <c r="M68" s="1"/>
      <c r="N68" s="2">
        <f>J67</f>
        <v>2.8699999999999997</v>
      </c>
      <c r="O68" s="3">
        <f>N68/F68*100</f>
        <v>47.833333333333329</v>
      </c>
      <c r="P68" s="74">
        <f>IF(G67&gt;(F68*1.05),0,(F68*1.05)-G67)</f>
        <v>3.5000000000000009</v>
      </c>
      <c r="Q68" s="74">
        <f>IF(N68&gt;(F68*1.05),0,(F68*1.05)-N68)</f>
        <v>3.430000000000001</v>
      </c>
      <c r="R68" s="74">
        <f>IF(N68&gt;(F68*1.05),0,(F68*1.05)-N68)</f>
        <v>3.430000000000001</v>
      </c>
      <c r="S68" s="583"/>
      <c r="T68" s="583"/>
      <c r="U68" s="583"/>
      <c r="V68" s="583"/>
      <c r="W68" s="583"/>
      <c r="X68" s="583"/>
      <c r="Y68" s="27"/>
      <c r="Z68" s="27"/>
      <c r="AA68" s="27"/>
      <c r="AB68" s="27"/>
      <c r="AC68" s="27"/>
    </row>
    <row r="69" spans="1:29" ht="15.75" customHeight="1" x14ac:dyDescent="0.25">
      <c r="A69" s="54"/>
      <c r="B69" s="55"/>
      <c r="C69" s="55"/>
      <c r="D69" s="55"/>
      <c r="E69" s="55"/>
      <c r="F69" s="55"/>
      <c r="G69" s="55"/>
      <c r="H69" s="55"/>
      <c r="I69" s="55"/>
      <c r="J69" s="55"/>
      <c r="K69" s="55"/>
      <c r="L69" s="55"/>
      <c r="M69" s="55"/>
      <c r="N69" s="55"/>
      <c r="O69" s="55"/>
      <c r="P69" s="55"/>
      <c r="Q69" s="55"/>
      <c r="R69" s="55"/>
      <c r="S69" s="53"/>
      <c r="T69" s="53"/>
      <c r="U69" s="53"/>
      <c r="V69" s="53"/>
      <c r="W69" s="53"/>
      <c r="X69" s="67"/>
      <c r="Y69" s="27"/>
      <c r="Z69" s="27"/>
      <c r="AA69" s="27"/>
      <c r="AB69" s="27"/>
      <c r="AC69" s="27"/>
    </row>
    <row r="70" spans="1:29" ht="15.75" x14ac:dyDescent="0.25">
      <c r="A70" s="35" t="s">
        <v>516</v>
      </c>
      <c r="B70" s="42"/>
      <c r="C70" s="59"/>
      <c r="D70" s="59"/>
      <c r="E70" s="59" t="s">
        <v>40</v>
      </c>
      <c r="F70" s="20">
        <f>F71+F72</f>
        <v>2</v>
      </c>
      <c r="G70" s="91">
        <f>SUM(G71:G72)</f>
        <v>0.64999999999999991</v>
      </c>
      <c r="H70" s="8">
        <v>0</v>
      </c>
      <c r="I70" s="8">
        <f>H70</f>
        <v>0</v>
      </c>
      <c r="J70" s="2">
        <f>G70+(I70)</f>
        <v>0.64999999999999991</v>
      </c>
      <c r="K70" s="2"/>
      <c r="L70" s="2"/>
      <c r="M70" s="1"/>
      <c r="N70" s="2"/>
      <c r="O70" s="3"/>
      <c r="P70" s="1"/>
      <c r="Q70" s="24"/>
      <c r="R70" s="24"/>
      <c r="S70" s="582" t="s">
        <v>119</v>
      </c>
      <c r="T70" s="582" t="s">
        <v>127</v>
      </c>
      <c r="U70" s="582"/>
      <c r="V70" s="582" t="s">
        <v>128</v>
      </c>
      <c r="W70" s="582" t="s">
        <v>129</v>
      </c>
      <c r="X70" s="582"/>
      <c r="Y70" s="27"/>
      <c r="Z70" s="27"/>
      <c r="AA70" s="27"/>
      <c r="AB70" s="27"/>
      <c r="AC70" s="27"/>
    </row>
    <row r="71" spans="1:29" x14ac:dyDescent="0.25">
      <c r="A71" s="37" t="s">
        <v>20</v>
      </c>
      <c r="B71" s="34"/>
      <c r="C71" s="34"/>
      <c r="D71" s="34"/>
      <c r="E71" s="34"/>
      <c r="F71" s="21">
        <v>1</v>
      </c>
      <c r="G71" s="18">
        <v>0.3</v>
      </c>
      <c r="H71" s="8"/>
      <c r="I71" s="8"/>
      <c r="J71" s="60"/>
      <c r="K71" s="60"/>
      <c r="L71" s="60"/>
      <c r="M71" s="1"/>
      <c r="N71" s="2">
        <f>J70</f>
        <v>0.64999999999999991</v>
      </c>
      <c r="O71" s="3">
        <f>N71/F71*100</f>
        <v>64.999999999999986</v>
      </c>
      <c r="P71" s="74">
        <f>IF(G70&gt;(F71*1.05),0,(F71*1.05)-G70)</f>
        <v>0.40000000000000013</v>
      </c>
      <c r="Q71" s="74">
        <f>IF(N71&gt;(F71*1.05),0,(F71*1.05)-N71)</f>
        <v>0.40000000000000013</v>
      </c>
      <c r="R71" s="74">
        <f>IF(N71&gt;(F71*1.05),0,(F71*1.05)-N71)</f>
        <v>0.40000000000000013</v>
      </c>
      <c r="S71" s="583"/>
      <c r="T71" s="583"/>
      <c r="U71" s="583"/>
      <c r="V71" s="583"/>
      <c r="W71" s="583"/>
      <c r="X71" s="583"/>
      <c r="Y71" s="27"/>
      <c r="Z71" s="27"/>
      <c r="AA71" s="27"/>
      <c r="AB71" s="27"/>
      <c r="AC71" s="27"/>
    </row>
    <row r="72" spans="1:29" ht="15.75" customHeight="1" x14ac:dyDescent="0.25">
      <c r="A72" s="37" t="s">
        <v>15</v>
      </c>
      <c r="B72" s="34"/>
      <c r="C72" s="34"/>
      <c r="D72" s="34"/>
      <c r="E72" s="34"/>
      <c r="F72" s="21">
        <v>1</v>
      </c>
      <c r="G72" s="18">
        <v>0.35</v>
      </c>
      <c r="H72" s="8"/>
      <c r="I72" s="8"/>
      <c r="J72" s="2"/>
      <c r="K72" s="2"/>
      <c r="L72" s="2"/>
      <c r="M72" s="60" t="s">
        <v>19</v>
      </c>
      <c r="N72" s="2"/>
      <c r="O72" s="3"/>
      <c r="P72" s="5"/>
      <c r="Q72" s="73"/>
      <c r="R72" s="73"/>
      <c r="S72" s="584"/>
      <c r="T72" s="584"/>
      <c r="U72" s="584"/>
      <c r="V72" s="584"/>
      <c r="W72" s="584"/>
      <c r="X72" s="584"/>
      <c r="Y72" s="27"/>
      <c r="Z72" s="27"/>
      <c r="AA72" s="27"/>
      <c r="AB72" s="27"/>
      <c r="AC72" s="27"/>
    </row>
    <row r="73" spans="1:29" x14ac:dyDescent="0.25">
      <c r="A73" s="54"/>
      <c r="B73" s="55"/>
      <c r="C73" s="55"/>
      <c r="D73" s="55"/>
      <c r="E73" s="55"/>
      <c r="F73" s="55"/>
      <c r="G73" s="55"/>
      <c r="H73" s="55"/>
      <c r="I73" s="55"/>
      <c r="J73" s="55"/>
      <c r="K73" s="55"/>
      <c r="L73" s="55"/>
      <c r="M73" s="55"/>
      <c r="N73" s="55"/>
      <c r="O73" s="55"/>
      <c r="P73" s="55"/>
      <c r="Q73" s="55"/>
      <c r="R73" s="55"/>
      <c r="S73" s="53"/>
      <c r="T73" s="53"/>
      <c r="U73" s="53"/>
      <c r="V73" s="53"/>
      <c r="W73" s="53"/>
      <c r="X73" s="67"/>
      <c r="Y73" s="27"/>
      <c r="Z73" s="27"/>
      <c r="AA73" s="27"/>
      <c r="AB73" s="27"/>
      <c r="AC73" s="27"/>
    </row>
    <row r="74" spans="1:29" ht="15.75" x14ac:dyDescent="0.25">
      <c r="A74" s="35" t="s">
        <v>481</v>
      </c>
      <c r="B74" s="42"/>
      <c r="C74" s="59"/>
      <c r="D74" s="59" t="s">
        <v>42</v>
      </c>
      <c r="E74" s="59"/>
      <c r="F74" s="20">
        <f>F75+F76</f>
        <v>12.6</v>
      </c>
      <c r="G74" s="91">
        <f>SUM(G75:G76)</f>
        <v>5</v>
      </c>
      <c r="H74" s="8">
        <v>1.7589999999999999</v>
      </c>
      <c r="I74" s="8">
        <f>H74</f>
        <v>1.7589999999999999</v>
      </c>
      <c r="J74" s="2">
        <f>G74+(I74)</f>
        <v>6.7590000000000003</v>
      </c>
      <c r="K74" s="2"/>
      <c r="L74" s="2"/>
      <c r="M74" s="1"/>
      <c r="N74" s="2"/>
      <c r="O74" s="3"/>
      <c r="P74" s="1"/>
      <c r="Q74" s="556"/>
      <c r="R74" s="556"/>
      <c r="S74" s="582" t="s">
        <v>119</v>
      </c>
      <c r="T74" s="582" t="s">
        <v>458</v>
      </c>
      <c r="U74" s="582"/>
      <c r="V74" s="582" t="s">
        <v>459</v>
      </c>
      <c r="W74" s="582" t="s">
        <v>460</v>
      </c>
      <c r="X74" s="582" t="s">
        <v>467</v>
      </c>
      <c r="Y74" s="27"/>
      <c r="Z74" s="27"/>
      <c r="AA74" s="27"/>
      <c r="AB74" s="27"/>
      <c r="AC74" s="27"/>
    </row>
    <row r="75" spans="1:29" ht="15.75" customHeight="1" x14ac:dyDescent="0.25">
      <c r="A75" s="37" t="s">
        <v>20</v>
      </c>
      <c r="B75" s="34"/>
      <c r="C75" s="34"/>
      <c r="D75" s="34"/>
      <c r="E75" s="34"/>
      <c r="F75" s="21">
        <v>6.3</v>
      </c>
      <c r="G75" s="18">
        <v>4.7</v>
      </c>
      <c r="H75" s="8"/>
      <c r="I75" s="8"/>
      <c r="J75" s="60"/>
      <c r="K75" s="60"/>
      <c r="L75" s="60"/>
      <c r="M75" s="1"/>
      <c r="N75" s="2">
        <f>J74</f>
        <v>6.7590000000000003</v>
      </c>
      <c r="O75" s="3">
        <f>N75/F75*100</f>
        <v>107.28571428571429</v>
      </c>
      <c r="P75" s="74">
        <f>IF(G74&gt;(F75*1.05),0,(F75*1.05)-G74)</f>
        <v>1.6150000000000002</v>
      </c>
      <c r="Q75" s="74">
        <f>IF(N75&gt;(F75*1.05),0,(F75*1.05)-N75)</f>
        <v>0</v>
      </c>
      <c r="R75" s="74">
        <f>IF(N75&gt;(F75*1.05),0,(F75*1.05)-N75)</f>
        <v>0</v>
      </c>
      <c r="S75" s="583"/>
      <c r="T75" s="583"/>
      <c r="U75" s="583"/>
      <c r="V75" s="583"/>
      <c r="W75" s="583"/>
      <c r="X75" s="583"/>
      <c r="Y75" s="27"/>
      <c r="Z75" s="27"/>
      <c r="AA75" s="27"/>
      <c r="AB75" s="27"/>
      <c r="AC75" s="27"/>
    </row>
    <row r="76" spans="1:29" x14ac:dyDescent="0.25">
      <c r="A76" s="37" t="s">
        <v>15</v>
      </c>
      <c r="B76" s="34"/>
      <c r="C76" s="34"/>
      <c r="D76" s="34"/>
      <c r="E76" s="34"/>
      <c r="F76" s="21">
        <v>6.3</v>
      </c>
      <c r="G76" s="18">
        <v>0.3</v>
      </c>
      <c r="H76" s="8"/>
      <c r="I76" s="8"/>
      <c r="J76" s="2"/>
      <c r="K76" s="2"/>
      <c r="L76" s="2"/>
      <c r="M76" s="60" t="s">
        <v>19</v>
      </c>
      <c r="N76" s="2"/>
      <c r="O76" s="3"/>
      <c r="P76" s="5"/>
      <c r="Q76" s="73"/>
      <c r="R76" s="73"/>
      <c r="S76" s="584"/>
      <c r="T76" s="584"/>
      <c r="U76" s="584"/>
      <c r="V76" s="584"/>
      <c r="W76" s="584"/>
      <c r="X76" s="584"/>
      <c r="Y76" s="27"/>
      <c r="Z76" s="27"/>
      <c r="AA76" s="27"/>
      <c r="AB76" s="27"/>
      <c r="AC76" s="27"/>
    </row>
    <row r="77" spans="1:29" x14ac:dyDescent="0.25">
      <c r="A77" s="54"/>
      <c r="B77" s="55"/>
      <c r="C77" s="55"/>
      <c r="D77" s="55"/>
      <c r="E77" s="55"/>
      <c r="F77" s="55"/>
      <c r="G77" s="55"/>
      <c r="H77" s="55"/>
      <c r="I77" s="55"/>
      <c r="J77" s="55"/>
      <c r="K77" s="55"/>
      <c r="L77" s="55"/>
      <c r="M77" s="55"/>
      <c r="N77" s="55"/>
      <c r="O77" s="55"/>
      <c r="P77" s="55"/>
      <c r="Q77" s="55"/>
      <c r="R77" s="55"/>
      <c r="S77" s="53"/>
      <c r="T77" s="53"/>
      <c r="U77" s="53"/>
      <c r="V77" s="53"/>
      <c r="W77" s="53"/>
      <c r="X77" s="67"/>
      <c r="Y77" s="27"/>
      <c r="Z77" s="27"/>
      <c r="AA77" s="27"/>
      <c r="AB77" s="27"/>
      <c r="AC77" s="27"/>
    </row>
    <row r="78" spans="1:29" ht="15.75" x14ac:dyDescent="0.25">
      <c r="A78" s="35" t="s">
        <v>462</v>
      </c>
      <c r="B78" s="42"/>
      <c r="C78" s="59"/>
      <c r="D78" s="59" t="s">
        <v>9</v>
      </c>
      <c r="E78" s="59"/>
      <c r="F78" s="20">
        <f>F79+F80</f>
        <v>50</v>
      </c>
      <c r="G78" s="91">
        <f>SUM(G79:G80)</f>
        <v>25.8</v>
      </c>
      <c r="H78" s="8"/>
      <c r="I78" s="8">
        <f>H78+I82+I86</f>
        <v>3.83</v>
      </c>
      <c r="J78" s="2">
        <f>G78+(I78)</f>
        <v>29.630000000000003</v>
      </c>
      <c r="K78" s="2"/>
      <c r="L78" s="2"/>
      <c r="M78" s="1"/>
      <c r="N78" s="2"/>
      <c r="O78" s="3"/>
      <c r="P78" s="1"/>
      <c r="Q78" s="556"/>
      <c r="R78" s="556"/>
      <c r="S78" s="582" t="s">
        <v>119</v>
      </c>
      <c r="T78" s="582" t="s">
        <v>463</v>
      </c>
      <c r="U78" s="582" t="s">
        <v>464</v>
      </c>
      <c r="V78" s="582" t="s">
        <v>465</v>
      </c>
      <c r="W78" s="582" t="s">
        <v>466</v>
      </c>
      <c r="X78" s="582" t="s">
        <v>467</v>
      </c>
      <c r="Y78" s="27"/>
      <c r="Z78" s="27"/>
      <c r="AA78" s="27"/>
      <c r="AB78" s="27"/>
      <c r="AC78" s="27"/>
    </row>
    <row r="79" spans="1:29" ht="15.75" customHeight="1" x14ac:dyDescent="0.25">
      <c r="A79" s="37" t="s">
        <v>20</v>
      </c>
      <c r="B79" s="34"/>
      <c r="C79" s="34"/>
      <c r="D79" s="34"/>
      <c r="E79" s="34"/>
      <c r="F79" s="21">
        <v>25</v>
      </c>
      <c r="G79" s="18">
        <v>8</v>
      </c>
      <c r="H79" s="8"/>
      <c r="I79" s="8"/>
      <c r="J79" s="60"/>
      <c r="K79" s="60"/>
      <c r="L79" s="60"/>
      <c r="M79" s="1"/>
      <c r="N79" s="2">
        <f>J78</f>
        <v>29.630000000000003</v>
      </c>
      <c r="O79" s="3">
        <f>N79/F79*100</f>
        <v>118.52000000000001</v>
      </c>
      <c r="P79" s="74">
        <f>IF(G78&gt;(F79*1.05),0,(F79*1.05)-G78)</f>
        <v>0.44999999999999929</v>
      </c>
      <c r="Q79" s="74">
        <f>IF(N79&gt;(F79*1.05),0,(F79*1.05)-N79)</f>
        <v>0</v>
      </c>
      <c r="R79" s="74">
        <f>IF(N79&gt;(F79*1.05),0,(F79*1.05)-N79)</f>
        <v>0</v>
      </c>
      <c r="S79" s="583"/>
      <c r="T79" s="583"/>
      <c r="U79" s="583"/>
      <c r="V79" s="583"/>
      <c r="W79" s="583"/>
      <c r="X79" s="583"/>
      <c r="Y79" s="27"/>
      <c r="Z79" s="27"/>
      <c r="AA79" s="27"/>
      <c r="AB79" s="27"/>
      <c r="AC79" s="27"/>
    </row>
    <row r="80" spans="1:29" x14ac:dyDescent="0.25">
      <c r="A80" s="37" t="s">
        <v>15</v>
      </c>
      <c r="B80" s="34"/>
      <c r="C80" s="34"/>
      <c r="D80" s="34"/>
      <c r="E80" s="34"/>
      <c r="F80" s="21">
        <v>25</v>
      </c>
      <c r="G80" s="18">
        <v>17.8</v>
      </c>
      <c r="H80" s="8"/>
      <c r="I80" s="8"/>
      <c r="J80" s="2"/>
      <c r="K80" s="2"/>
      <c r="L80" s="2"/>
      <c r="M80" s="60" t="s">
        <v>19</v>
      </c>
      <c r="N80" s="2"/>
      <c r="O80" s="3"/>
      <c r="P80" s="5"/>
      <c r="Q80" s="73"/>
      <c r="R80" s="73"/>
      <c r="S80" s="584"/>
      <c r="T80" s="584"/>
      <c r="U80" s="584"/>
      <c r="V80" s="584"/>
      <c r="W80" s="584"/>
      <c r="X80" s="584"/>
      <c r="Y80" s="27"/>
      <c r="Z80" s="27"/>
      <c r="AA80" s="27"/>
      <c r="AB80" s="27"/>
      <c r="AC80" s="27"/>
    </row>
    <row r="81" spans="1:29" x14ac:dyDescent="0.25">
      <c r="A81" s="54"/>
      <c r="B81" s="55"/>
      <c r="C81" s="55"/>
      <c r="D81" s="55"/>
      <c r="E81" s="55"/>
      <c r="F81" s="55"/>
      <c r="G81" s="55"/>
      <c r="H81" s="55"/>
      <c r="I81" s="55"/>
      <c r="J81" s="55"/>
      <c r="K81" s="55"/>
      <c r="L81" s="55"/>
      <c r="M81" s="55"/>
      <c r="N81" s="55"/>
      <c r="O81" s="55"/>
      <c r="P81" s="55"/>
      <c r="Q81" s="55"/>
      <c r="R81" s="55"/>
      <c r="S81" s="53"/>
      <c r="T81" s="53"/>
      <c r="U81" s="53"/>
      <c r="V81" s="53"/>
      <c r="W81" s="53"/>
      <c r="X81" s="67"/>
      <c r="Y81" s="27"/>
      <c r="Z81" s="27"/>
      <c r="AA81" s="27"/>
      <c r="AB81" s="27"/>
      <c r="AC81" s="27"/>
    </row>
    <row r="82" spans="1:29" ht="15.75" x14ac:dyDescent="0.25">
      <c r="A82" s="35" t="s">
        <v>468</v>
      </c>
      <c r="B82" s="42"/>
      <c r="C82" s="59"/>
      <c r="D82" s="59" t="s">
        <v>9</v>
      </c>
      <c r="E82" s="59"/>
      <c r="F82" s="20">
        <f>F83+F84</f>
        <v>42</v>
      </c>
      <c r="G82" s="91">
        <f>SUM(G83:G84)</f>
        <v>22.1</v>
      </c>
      <c r="H82" s="8"/>
      <c r="I82" s="8">
        <f>I90+I94+H82</f>
        <v>2.04</v>
      </c>
      <c r="J82" s="2">
        <f>G82+(I82)</f>
        <v>24.14</v>
      </c>
      <c r="K82" s="2"/>
      <c r="L82" s="2"/>
      <c r="M82" s="1"/>
      <c r="N82" s="2"/>
      <c r="O82" s="3"/>
      <c r="P82" s="1"/>
      <c r="Q82" s="556"/>
      <c r="R82" s="556"/>
      <c r="S82" s="582" t="s">
        <v>119</v>
      </c>
      <c r="T82" s="582" t="s">
        <v>463</v>
      </c>
      <c r="U82" s="582" t="s">
        <v>464</v>
      </c>
      <c r="V82" s="582" t="s">
        <v>465</v>
      </c>
      <c r="W82" s="582" t="s">
        <v>466</v>
      </c>
      <c r="X82" s="582" t="s">
        <v>467</v>
      </c>
      <c r="Y82" s="27"/>
      <c r="Z82" s="27"/>
      <c r="AA82" s="27"/>
      <c r="AB82" s="27"/>
      <c r="AC82" s="27"/>
    </row>
    <row r="83" spans="1:29" ht="15.75" customHeight="1" x14ac:dyDescent="0.25">
      <c r="A83" s="37" t="s">
        <v>20</v>
      </c>
      <c r="B83" s="34"/>
      <c r="C83" s="34"/>
      <c r="D83" s="34"/>
      <c r="E83" s="34"/>
      <c r="F83" s="21">
        <v>17</v>
      </c>
      <c r="G83" s="18">
        <v>6.4</v>
      </c>
      <c r="H83" s="8"/>
      <c r="I83" s="8"/>
      <c r="J83" s="60"/>
      <c r="K83" s="60"/>
      <c r="L83" s="60"/>
      <c r="M83" s="1"/>
      <c r="N83" s="2">
        <f>J82</f>
        <v>24.14</v>
      </c>
      <c r="O83" s="3">
        <f>N83/F83*100</f>
        <v>142</v>
      </c>
      <c r="P83" s="74">
        <f>IF(G82&gt;(F83*1.05),0,(F83*1.05)-G82)</f>
        <v>0</v>
      </c>
      <c r="Q83" s="74">
        <f>IF(N83&gt;(F83*1.05),0,(F83*1.05)-N83)</f>
        <v>0</v>
      </c>
      <c r="R83" s="74">
        <f>IF(N83&gt;(F83*1.05),0,(F83*1.05)-N83)</f>
        <v>0</v>
      </c>
      <c r="S83" s="583"/>
      <c r="T83" s="583"/>
      <c r="U83" s="583"/>
      <c r="V83" s="583"/>
      <c r="W83" s="583"/>
      <c r="X83" s="583"/>
      <c r="Y83" s="27"/>
      <c r="Z83" s="27"/>
      <c r="AA83" s="27"/>
      <c r="AB83" s="27"/>
      <c r="AC83" s="27"/>
    </row>
    <row r="84" spans="1:29" x14ac:dyDescent="0.25">
      <c r="A84" s="37" t="s">
        <v>15</v>
      </c>
      <c r="B84" s="34"/>
      <c r="C84" s="34"/>
      <c r="D84" s="34"/>
      <c r="E84" s="34"/>
      <c r="F84" s="21">
        <v>25</v>
      </c>
      <c r="G84" s="18">
        <v>15.7</v>
      </c>
      <c r="H84" s="8"/>
      <c r="I84" s="8"/>
      <c r="J84" s="2"/>
      <c r="K84" s="2"/>
      <c r="L84" s="2"/>
      <c r="M84" s="60" t="s">
        <v>19</v>
      </c>
      <c r="N84" s="2"/>
      <c r="O84" s="3"/>
      <c r="P84" s="5"/>
      <c r="Q84" s="73"/>
      <c r="R84" s="73"/>
      <c r="S84" s="584"/>
      <c r="T84" s="584"/>
      <c r="U84" s="584"/>
      <c r="V84" s="584"/>
      <c r="W84" s="584"/>
      <c r="X84" s="584"/>
      <c r="Y84" s="27"/>
      <c r="Z84" s="27"/>
      <c r="AA84" s="27"/>
      <c r="AB84" s="27"/>
      <c r="AC84" s="27"/>
    </row>
    <row r="85" spans="1:29" x14ac:dyDescent="0.25">
      <c r="A85" s="54"/>
      <c r="B85" s="55"/>
      <c r="C85" s="55"/>
      <c r="D85" s="55"/>
      <c r="E85" s="55"/>
      <c r="F85" s="55"/>
      <c r="G85" s="55"/>
      <c r="H85" s="55"/>
      <c r="I85" s="55"/>
      <c r="J85" s="55"/>
      <c r="K85" s="55"/>
      <c r="L85" s="55"/>
      <c r="M85" s="55"/>
      <c r="N85" s="55"/>
      <c r="O85" s="55"/>
      <c r="P85" s="55"/>
      <c r="Q85" s="55"/>
      <c r="R85" s="55"/>
      <c r="S85" s="53"/>
      <c r="T85" s="53"/>
      <c r="U85" s="53"/>
      <c r="V85" s="53"/>
      <c r="W85" s="53"/>
      <c r="X85" s="67"/>
      <c r="Y85" s="27"/>
      <c r="Z85" s="27"/>
      <c r="AA85" s="27"/>
      <c r="AB85" s="27"/>
      <c r="AC85" s="27"/>
    </row>
    <row r="86" spans="1:29" ht="15.75" x14ac:dyDescent="0.25">
      <c r="A86" s="35" t="s">
        <v>469</v>
      </c>
      <c r="B86" s="42"/>
      <c r="C86" s="59"/>
      <c r="D86" s="59" t="s">
        <v>9</v>
      </c>
      <c r="E86" s="59"/>
      <c r="F86" s="20">
        <f>F87+F88</f>
        <v>33</v>
      </c>
      <c r="G86" s="91">
        <f>SUM(G87:G88)</f>
        <v>3.7</v>
      </c>
      <c r="H86" s="8">
        <v>1.79</v>
      </c>
      <c r="I86" s="8">
        <f>H86</f>
        <v>1.79</v>
      </c>
      <c r="J86" s="2">
        <f>G86+(I86)</f>
        <v>5.49</v>
      </c>
      <c r="K86" s="2"/>
      <c r="L86" s="2"/>
      <c r="M86" s="1"/>
      <c r="N86" s="2"/>
      <c r="O86" s="3"/>
      <c r="P86" s="1"/>
      <c r="Q86" s="556"/>
      <c r="R86" s="556"/>
      <c r="S86" s="582" t="s">
        <v>119</v>
      </c>
      <c r="T86" s="582" t="s">
        <v>463</v>
      </c>
      <c r="U86" s="582" t="s">
        <v>464</v>
      </c>
      <c r="V86" s="582" t="s">
        <v>465</v>
      </c>
      <c r="W86" s="582" t="s">
        <v>466</v>
      </c>
      <c r="X86" s="582" t="s">
        <v>470</v>
      </c>
      <c r="Y86" s="27"/>
      <c r="Z86" s="27"/>
      <c r="AA86" s="27"/>
      <c r="AB86" s="27"/>
      <c r="AC86" s="27"/>
    </row>
    <row r="87" spans="1:29" ht="15.75" customHeight="1" x14ac:dyDescent="0.25">
      <c r="A87" s="37" t="s">
        <v>20</v>
      </c>
      <c r="B87" s="34"/>
      <c r="C87" s="34"/>
      <c r="D87" s="34"/>
      <c r="E87" s="34"/>
      <c r="F87" s="21">
        <v>8</v>
      </c>
      <c r="G87" s="18">
        <v>1.6</v>
      </c>
      <c r="H87" s="8"/>
      <c r="I87" s="8"/>
      <c r="J87" s="60"/>
      <c r="K87" s="60"/>
      <c r="L87" s="60"/>
      <c r="M87" s="1"/>
      <c r="N87" s="2">
        <f>J86</f>
        <v>5.49</v>
      </c>
      <c r="O87" s="3">
        <f>N87/F87*100</f>
        <v>68.625</v>
      </c>
      <c r="P87" s="74">
        <f>IF(G86&gt;(F87*1.05),0,(F87*1.05)-G86)</f>
        <v>4.7</v>
      </c>
      <c r="Q87" s="74">
        <f>IF(N87&gt;(F87*1.05),0,(F87*1.05)-N87)</f>
        <v>2.91</v>
      </c>
      <c r="R87" s="74">
        <f>IF(N87&gt;(F87*1.05),0,(F87*1.05)-N87)</f>
        <v>2.91</v>
      </c>
      <c r="S87" s="583"/>
      <c r="T87" s="583"/>
      <c r="U87" s="583"/>
      <c r="V87" s="583"/>
      <c r="W87" s="583"/>
      <c r="X87" s="583"/>
      <c r="Y87" s="27"/>
      <c r="Z87" s="27"/>
      <c r="AA87" s="27"/>
      <c r="AB87" s="27"/>
      <c r="AC87" s="27"/>
    </row>
    <row r="88" spans="1:29" x14ac:dyDescent="0.25">
      <c r="A88" s="37" t="s">
        <v>15</v>
      </c>
      <c r="B88" s="34"/>
      <c r="C88" s="34"/>
      <c r="D88" s="34"/>
      <c r="E88" s="34"/>
      <c r="F88" s="21">
        <v>25</v>
      </c>
      <c r="G88" s="18">
        <v>2.1</v>
      </c>
      <c r="H88" s="8"/>
      <c r="I88" s="8"/>
      <c r="J88" s="2"/>
      <c r="K88" s="2"/>
      <c r="L88" s="2"/>
      <c r="M88" s="60" t="s">
        <v>19</v>
      </c>
      <c r="N88" s="2"/>
      <c r="O88" s="3"/>
      <c r="P88" s="5"/>
      <c r="Q88" s="73"/>
      <c r="R88" s="73"/>
      <c r="S88" s="584"/>
      <c r="T88" s="584"/>
      <c r="U88" s="584"/>
      <c r="V88" s="584"/>
      <c r="W88" s="584"/>
      <c r="X88" s="584"/>
      <c r="Y88" s="27"/>
      <c r="Z88" s="27"/>
      <c r="AA88" s="27"/>
      <c r="AB88" s="27"/>
      <c r="AC88" s="27"/>
    </row>
    <row r="89" spans="1:29" x14ac:dyDescent="0.25">
      <c r="A89" s="329" t="s">
        <v>471</v>
      </c>
      <c r="B89" s="65"/>
      <c r="C89" s="65"/>
      <c r="D89" s="65"/>
      <c r="E89" s="65"/>
      <c r="F89" s="65"/>
      <c r="G89" s="65"/>
      <c r="H89" s="65"/>
      <c r="I89" s="65"/>
      <c r="J89" s="65"/>
      <c r="K89" s="65"/>
      <c r="L89" s="65"/>
      <c r="M89" s="65"/>
      <c r="N89" s="65"/>
      <c r="O89" s="65"/>
      <c r="P89" s="65"/>
      <c r="Q89" s="65"/>
      <c r="R89" s="65"/>
      <c r="S89" s="52"/>
      <c r="T89" s="52"/>
      <c r="U89" s="52"/>
      <c r="V89" s="52"/>
      <c r="W89" s="52"/>
      <c r="X89" s="66"/>
      <c r="Y89" s="27"/>
      <c r="Z89" s="27"/>
      <c r="AA89" s="27"/>
      <c r="AB89" s="27"/>
      <c r="AC89" s="27"/>
    </row>
    <row r="90" spans="1:29" ht="15.75" x14ac:dyDescent="0.25">
      <c r="A90" s="35" t="s">
        <v>513</v>
      </c>
      <c r="B90" s="42"/>
      <c r="C90" s="59"/>
      <c r="D90" s="59"/>
      <c r="E90" s="59" t="s">
        <v>40</v>
      </c>
      <c r="F90" s="20">
        <f>F91+F92</f>
        <v>20</v>
      </c>
      <c r="G90" s="91">
        <f>SUM(G91:G92)</f>
        <v>10.5</v>
      </c>
      <c r="H90" s="8">
        <v>1.96</v>
      </c>
      <c r="I90" s="8">
        <f>H90</f>
        <v>1.96</v>
      </c>
      <c r="J90" s="2">
        <f>G90+(I90)</f>
        <v>12.46</v>
      </c>
      <c r="K90" s="2"/>
      <c r="L90" s="2"/>
      <c r="M90" s="1"/>
      <c r="N90" s="2"/>
      <c r="O90" s="3"/>
      <c r="P90" s="1"/>
      <c r="Q90" s="556"/>
      <c r="R90" s="556"/>
      <c r="S90" s="582" t="s">
        <v>119</v>
      </c>
      <c r="T90" s="582" t="s">
        <v>463</v>
      </c>
      <c r="U90" s="582" t="s">
        <v>464</v>
      </c>
      <c r="V90" s="582" t="s">
        <v>472</v>
      </c>
      <c r="W90" s="582" t="s">
        <v>473</v>
      </c>
      <c r="X90" s="582" t="s">
        <v>467</v>
      </c>
      <c r="Y90" s="27"/>
      <c r="Z90" s="27"/>
      <c r="AA90" s="27"/>
      <c r="AB90" s="27"/>
      <c r="AC90" s="27"/>
    </row>
    <row r="91" spans="1:29" ht="15.75" customHeight="1" x14ac:dyDescent="0.25">
      <c r="A91" s="37" t="s">
        <v>20</v>
      </c>
      <c r="B91" s="34"/>
      <c r="C91" s="34"/>
      <c r="D91" s="34"/>
      <c r="E91" s="34"/>
      <c r="F91" s="21">
        <v>10</v>
      </c>
      <c r="G91" s="18">
        <v>3.5</v>
      </c>
      <c r="H91" s="8"/>
      <c r="I91" s="8"/>
      <c r="J91" s="60"/>
      <c r="K91" s="60"/>
      <c r="L91" s="60"/>
      <c r="M91" s="1"/>
      <c r="N91" s="2">
        <f>J90</f>
        <v>12.46</v>
      </c>
      <c r="O91" s="3">
        <f>N91/F91*100</f>
        <v>124.6</v>
      </c>
      <c r="P91" s="74">
        <f>IF(G90&gt;(F91*1.05),0,(F91*1.05)-G90)</f>
        <v>0</v>
      </c>
      <c r="Q91" s="74">
        <f>IF(N91&gt;(F91*1.05),0,(F91*1.05)-N91)</f>
        <v>0</v>
      </c>
      <c r="R91" s="74">
        <f>IF(N91&gt;(F91*1.05),0,(F91*1.05)-N91)</f>
        <v>0</v>
      </c>
      <c r="S91" s="583"/>
      <c r="T91" s="583"/>
      <c r="U91" s="583"/>
      <c r="V91" s="583"/>
      <c r="W91" s="583"/>
      <c r="X91" s="583"/>
      <c r="Y91" s="27"/>
      <c r="Z91" s="27"/>
      <c r="AA91" s="27"/>
      <c r="AB91" s="27"/>
      <c r="AC91" s="27"/>
    </row>
    <row r="92" spans="1:29" x14ac:dyDescent="0.25">
      <c r="A92" s="37" t="s">
        <v>15</v>
      </c>
      <c r="B92" s="34"/>
      <c r="C92" s="34"/>
      <c r="D92" s="34"/>
      <c r="E92" s="34"/>
      <c r="F92" s="21">
        <v>10</v>
      </c>
      <c r="G92" s="18">
        <v>7</v>
      </c>
      <c r="H92" s="8"/>
      <c r="I92" s="8"/>
      <c r="J92" s="2"/>
      <c r="K92" s="2"/>
      <c r="L92" s="2"/>
      <c r="M92" s="60" t="s">
        <v>19</v>
      </c>
      <c r="N92" s="2"/>
      <c r="O92" s="3"/>
      <c r="P92" s="5"/>
      <c r="Q92" s="73"/>
      <c r="R92" s="73"/>
      <c r="S92" s="584"/>
      <c r="T92" s="584"/>
      <c r="U92" s="584"/>
      <c r="V92" s="584"/>
      <c r="W92" s="584"/>
      <c r="X92" s="584"/>
      <c r="Y92" s="27"/>
      <c r="Z92" s="27"/>
      <c r="AA92" s="27"/>
      <c r="AB92" s="27"/>
      <c r="AC92" s="27"/>
    </row>
    <row r="93" spans="1:29" x14ac:dyDescent="0.25">
      <c r="A93" s="54"/>
      <c r="B93" s="55"/>
      <c r="C93" s="55"/>
      <c r="D93" s="55"/>
      <c r="E93" s="55"/>
      <c r="F93" s="55"/>
      <c r="G93" s="55"/>
      <c r="H93" s="55"/>
      <c r="I93" s="55"/>
      <c r="J93" s="55"/>
      <c r="K93" s="55"/>
      <c r="L93" s="55"/>
      <c r="M93" s="55"/>
      <c r="N93" s="55"/>
      <c r="O93" s="55"/>
      <c r="P93" s="55"/>
      <c r="Q93" s="55"/>
      <c r="R93" s="55"/>
      <c r="S93" s="53"/>
      <c r="T93" s="53"/>
      <c r="U93" s="53"/>
      <c r="V93" s="53"/>
      <c r="W93" s="53"/>
      <c r="X93" s="67"/>
      <c r="Y93" s="27"/>
      <c r="Z93" s="27"/>
      <c r="AA93" s="27"/>
      <c r="AB93" s="27"/>
      <c r="AC93" s="27"/>
    </row>
    <row r="94" spans="1:29" ht="15.75" x14ac:dyDescent="0.25">
      <c r="A94" s="35" t="s">
        <v>514</v>
      </c>
      <c r="B94" s="42"/>
      <c r="C94" s="59"/>
      <c r="D94" s="59"/>
      <c r="E94" s="59" t="s">
        <v>40</v>
      </c>
      <c r="F94" s="20">
        <f>F95</f>
        <v>10</v>
      </c>
      <c r="G94" s="91">
        <f>SUM(G95:G95)</f>
        <v>4.4000000000000004</v>
      </c>
      <c r="H94" s="8">
        <v>0.08</v>
      </c>
      <c r="I94" s="8">
        <f>H94</f>
        <v>0.08</v>
      </c>
      <c r="J94" s="2">
        <f>G94+(I94)</f>
        <v>4.4800000000000004</v>
      </c>
      <c r="K94" s="2"/>
      <c r="L94" s="2"/>
      <c r="M94" s="1"/>
      <c r="N94" s="2"/>
      <c r="O94" s="3"/>
      <c r="P94" s="1"/>
      <c r="Q94" s="556"/>
      <c r="R94" s="556"/>
      <c r="S94" s="582" t="s">
        <v>119</v>
      </c>
      <c r="T94" s="582" t="s">
        <v>474</v>
      </c>
      <c r="U94" s="582"/>
      <c r="V94" s="582" t="s">
        <v>475</v>
      </c>
      <c r="W94" s="582" t="s">
        <v>476</v>
      </c>
      <c r="X94" s="582" t="s">
        <v>477</v>
      </c>
      <c r="Y94" s="27"/>
      <c r="Z94" s="27"/>
      <c r="AA94" s="27"/>
      <c r="AB94" s="27"/>
      <c r="AC94" s="27"/>
    </row>
    <row r="95" spans="1:29" ht="15.75" customHeight="1" x14ac:dyDescent="0.25">
      <c r="A95" s="37" t="s">
        <v>20</v>
      </c>
      <c r="B95" s="34"/>
      <c r="C95" s="34"/>
      <c r="D95" s="34"/>
      <c r="E95" s="34"/>
      <c r="F95" s="21">
        <v>10</v>
      </c>
      <c r="G95" s="18">
        <v>4.4000000000000004</v>
      </c>
      <c r="H95" s="8"/>
      <c r="I95" s="8"/>
      <c r="J95" s="60"/>
      <c r="K95" s="60"/>
      <c r="L95" s="60"/>
      <c r="M95" s="1"/>
      <c r="N95" s="2">
        <f>J94</f>
        <v>4.4800000000000004</v>
      </c>
      <c r="O95" s="3">
        <f>N95/F95*100</f>
        <v>44.800000000000004</v>
      </c>
      <c r="P95" s="74">
        <f>IF(G94&gt;(F95*1.05),0,(F95*1.05)-G94)</f>
        <v>6.1</v>
      </c>
      <c r="Q95" s="74">
        <f>IF(N95&gt;(F95*1.05),0,(F95*1.05)-N95)</f>
        <v>6.02</v>
      </c>
      <c r="R95" s="74">
        <f>IF(N95&gt;(F95*1.05),0,(F95*1.05)-N95)</f>
        <v>6.02</v>
      </c>
      <c r="S95" s="583"/>
      <c r="T95" s="583"/>
      <c r="U95" s="583"/>
      <c r="V95" s="583"/>
      <c r="W95" s="583"/>
      <c r="X95" s="583"/>
      <c r="Y95" s="27"/>
      <c r="Z95" s="27"/>
      <c r="AA95" s="27"/>
      <c r="AB95" s="27"/>
      <c r="AC95" s="27"/>
    </row>
    <row r="96" spans="1:29" x14ac:dyDescent="0.25">
      <c r="A96" s="304"/>
      <c r="B96" s="65"/>
      <c r="C96" s="65"/>
      <c r="D96" s="65"/>
      <c r="E96" s="65"/>
      <c r="F96" s="65"/>
      <c r="G96" s="65"/>
      <c r="H96" s="65"/>
      <c r="I96" s="65"/>
      <c r="J96" s="65"/>
      <c r="K96" s="65"/>
      <c r="L96" s="65"/>
      <c r="M96" s="65"/>
      <c r="N96" s="65"/>
      <c r="O96" s="65"/>
      <c r="P96" s="65"/>
      <c r="Q96" s="325"/>
      <c r="R96" s="325"/>
      <c r="S96" s="326"/>
      <c r="T96" s="326"/>
      <c r="U96" s="326"/>
      <c r="V96" s="326"/>
      <c r="W96" s="326"/>
      <c r="X96" s="327"/>
      <c r="Y96" s="27"/>
      <c r="Z96" s="27"/>
      <c r="AA96" s="27"/>
      <c r="AB96" s="27"/>
      <c r="AC96" s="27"/>
    </row>
    <row r="97" spans="1:29" ht="15.75" customHeight="1" x14ac:dyDescent="0.25">
      <c r="A97" s="35" t="s">
        <v>485</v>
      </c>
      <c r="B97" s="42"/>
      <c r="C97" s="59" t="s">
        <v>67</v>
      </c>
      <c r="D97" s="59"/>
      <c r="E97" s="59"/>
      <c r="F97" s="20">
        <f>SUM(F98:F99)</f>
        <v>250</v>
      </c>
      <c r="G97" s="91">
        <f>SUM(G98:G99)</f>
        <v>129.60399999999998</v>
      </c>
      <c r="H97" s="8"/>
      <c r="I97" s="8">
        <f>I101+I105</f>
        <v>44.442999999999998</v>
      </c>
      <c r="J97" s="2">
        <f>G97+(I97)</f>
        <v>174.04699999999997</v>
      </c>
      <c r="K97" s="2"/>
      <c r="L97" s="2"/>
      <c r="M97" s="1"/>
      <c r="N97" s="2"/>
      <c r="O97" s="3"/>
      <c r="P97" s="1"/>
      <c r="Q97" s="24"/>
      <c r="R97" s="24"/>
      <c r="S97" s="582" t="s">
        <v>92</v>
      </c>
      <c r="T97" s="582" t="s">
        <v>92</v>
      </c>
      <c r="U97" s="582" t="s">
        <v>112</v>
      </c>
      <c r="V97" s="582" t="s">
        <v>113</v>
      </c>
      <c r="W97" s="582" t="s">
        <v>114</v>
      </c>
      <c r="X97" s="582"/>
      <c r="Y97" s="27"/>
      <c r="Z97" s="27"/>
      <c r="AA97" s="27"/>
      <c r="AB97" s="27"/>
      <c r="AC97" s="27"/>
    </row>
    <row r="98" spans="1:29" x14ac:dyDescent="0.25">
      <c r="A98" s="36" t="s">
        <v>94</v>
      </c>
      <c r="B98" s="32"/>
      <c r="C98" s="32"/>
      <c r="D98" s="32"/>
      <c r="E98" s="32"/>
      <c r="F98" s="21">
        <v>125</v>
      </c>
      <c r="G98" s="18">
        <f>90.754-G53-G75-G79</f>
        <v>65.073999999999998</v>
      </c>
      <c r="H98" s="8"/>
      <c r="I98" s="8"/>
      <c r="J98" s="60"/>
      <c r="K98" s="60"/>
      <c r="L98" s="60"/>
      <c r="M98" s="1"/>
      <c r="N98" s="2">
        <f>J97</f>
        <v>174.04699999999997</v>
      </c>
      <c r="O98" s="3">
        <f>N98/F98*100</f>
        <v>139.23759999999999</v>
      </c>
      <c r="P98" s="74">
        <f>IF(G97&gt;F98*1.05,0,(F98*1.05)-G97)</f>
        <v>1.646000000000015</v>
      </c>
      <c r="Q98" s="74">
        <f>IF(N98&gt;(F98*1.05),0,(F98*1.05)-N98)</f>
        <v>0</v>
      </c>
      <c r="R98" s="74">
        <f>IF(N98&gt;(F98*1.05),0,(F98*1.05)-N98)</f>
        <v>0</v>
      </c>
      <c r="S98" s="583"/>
      <c r="T98" s="583"/>
      <c r="U98" s="583"/>
      <c r="V98" s="583"/>
      <c r="W98" s="583"/>
      <c r="X98" s="583"/>
      <c r="Y98" s="27"/>
      <c r="Z98" s="27"/>
      <c r="AA98" s="27"/>
      <c r="AB98" s="27"/>
      <c r="AC98" s="27"/>
    </row>
    <row r="99" spans="1:29" x14ac:dyDescent="0.25">
      <c r="A99" s="36" t="s">
        <v>95</v>
      </c>
      <c r="B99" s="33"/>
      <c r="C99" s="33"/>
      <c r="D99" s="33"/>
      <c r="E99" s="33"/>
      <c r="F99" s="26">
        <v>125</v>
      </c>
      <c r="G99" s="18">
        <f>93.5-G54-G76-G80</f>
        <v>64.53</v>
      </c>
      <c r="H99" s="8"/>
      <c r="I99" s="8"/>
      <c r="J99" s="2"/>
      <c r="K99" s="2"/>
      <c r="L99" s="2"/>
      <c r="M99" s="60" t="s">
        <v>19</v>
      </c>
      <c r="N99" s="2"/>
      <c r="O99" s="3"/>
      <c r="P99" s="5"/>
      <c r="Q99" s="73"/>
      <c r="R99" s="73"/>
      <c r="S99" s="584"/>
      <c r="T99" s="584"/>
      <c r="U99" s="584"/>
      <c r="V99" s="584"/>
      <c r="W99" s="584"/>
      <c r="X99" s="584"/>
      <c r="Y99" s="27"/>
      <c r="Z99" s="27"/>
      <c r="AA99" s="27"/>
      <c r="AB99" s="27"/>
      <c r="AC99" s="27"/>
    </row>
    <row r="100" spans="1:29" x14ac:dyDescent="0.25">
      <c r="A100" s="54"/>
      <c r="B100" s="55"/>
      <c r="C100" s="55"/>
      <c r="D100" s="55"/>
      <c r="E100" s="55"/>
      <c r="F100" s="55"/>
      <c r="G100" s="55"/>
      <c r="H100" s="55"/>
      <c r="I100" s="55"/>
      <c r="J100" s="55"/>
      <c r="K100" s="55"/>
      <c r="L100" s="55"/>
      <c r="M100" s="55"/>
      <c r="N100" s="55"/>
      <c r="O100" s="55"/>
      <c r="P100" s="55"/>
      <c r="Q100" s="55"/>
      <c r="R100" s="55"/>
      <c r="S100" s="53"/>
      <c r="T100" s="53"/>
      <c r="U100" s="53"/>
      <c r="V100" s="53"/>
      <c r="W100" s="53"/>
      <c r="X100" s="67"/>
      <c r="Y100" s="27"/>
      <c r="Z100" s="27"/>
      <c r="AA100" s="27"/>
      <c r="AB100" s="27"/>
      <c r="AC100" s="27"/>
    </row>
    <row r="101" spans="1:29" ht="15.75" customHeight="1" x14ac:dyDescent="0.25">
      <c r="A101" s="35" t="s">
        <v>486</v>
      </c>
      <c r="B101" s="42"/>
      <c r="C101" s="59" t="s">
        <v>67</v>
      </c>
      <c r="D101" s="59"/>
      <c r="E101" s="59"/>
      <c r="F101" s="20">
        <f>SUM(F102:F103)</f>
        <v>250</v>
      </c>
      <c r="G101" s="91">
        <f>SUM(G102:G103)</f>
        <v>108</v>
      </c>
      <c r="H101" s="8"/>
      <c r="I101" s="8">
        <f>(I112+I119+I123+I127+I131)*0.65</f>
        <v>39.272999999999996</v>
      </c>
      <c r="J101" s="2">
        <f>G101+(I101)</f>
        <v>147.273</v>
      </c>
      <c r="K101" s="2"/>
      <c r="L101" s="2"/>
      <c r="M101" s="1"/>
      <c r="N101" s="2"/>
      <c r="O101" s="3"/>
      <c r="P101" s="1"/>
      <c r="Q101" s="556"/>
      <c r="R101" s="556"/>
      <c r="S101" s="582" t="s">
        <v>92</v>
      </c>
      <c r="T101" s="582" t="s">
        <v>92</v>
      </c>
      <c r="U101" s="582" t="s">
        <v>112</v>
      </c>
      <c r="V101" s="582" t="s">
        <v>113</v>
      </c>
      <c r="W101" s="582" t="s">
        <v>114</v>
      </c>
      <c r="X101" s="582"/>
      <c r="Y101" s="27"/>
      <c r="Z101" s="27"/>
      <c r="AA101" s="27"/>
      <c r="AB101" s="27"/>
      <c r="AC101" s="27"/>
    </row>
    <row r="102" spans="1:29" x14ac:dyDescent="0.25">
      <c r="A102" s="36" t="s">
        <v>94</v>
      </c>
      <c r="B102" s="32"/>
      <c r="C102" s="32"/>
      <c r="D102" s="32"/>
      <c r="E102" s="32"/>
      <c r="F102" s="21">
        <v>125</v>
      </c>
      <c r="G102" s="562">
        <f>G113+G120+G124+G128+G132</f>
        <v>54.8</v>
      </c>
      <c r="H102" s="8"/>
      <c r="I102" s="8"/>
      <c r="J102" s="60"/>
      <c r="K102" s="60"/>
      <c r="L102" s="60"/>
      <c r="M102" s="1"/>
      <c r="N102" s="2">
        <f>J101</f>
        <v>147.273</v>
      </c>
      <c r="O102" s="3">
        <f>N102/F102*100</f>
        <v>117.8184</v>
      </c>
      <c r="P102" s="74">
        <f>IF(G101&gt;F102*1.05,0,(F102*1.05)-G101)</f>
        <v>23.25</v>
      </c>
      <c r="Q102" s="74">
        <f>IF(N102&gt;(F102*1.05),0,(F102*1.05)-N102)</f>
        <v>0</v>
      </c>
      <c r="R102" s="74">
        <f>IF(N102&gt;(F102*1.05),0,(F102*1.05)-N102)</f>
        <v>0</v>
      </c>
      <c r="S102" s="583"/>
      <c r="T102" s="583"/>
      <c r="U102" s="583"/>
      <c r="V102" s="583"/>
      <c r="W102" s="583"/>
      <c r="X102" s="583"/>
      <c r="Y102" s="27"/>
      <c r="Z102" s="27"/>
      <c r="AA102" s="27"/>
      <c r="AB102" s="27"/>
      <c r="AC102" s="27"/>
    </row>
    <row r="103" spans="1:29" x14ac:dyDescent="0.25">
      <c r="A103" s="36" t="s">
        <v>95</v>
      </c>
      <c r="B103" s="33"/>
      <c r="C103" s="33"/>
      <c r="D103" s="33"/>
      <c r="E103" s="33"/>
      <c r="F103" s="26">
        <v>125</v>
      </c>
      <c r="G103" s="562">
        <f>G114+G121+G125+G129+G133</f>
        <v>53.2</v>
      </c>
      <c r="H103" s="8"/>
      <c r="I103" s="8"/>
      <c r="J103" s="2"/>
      <c r="K103" s="2"/>
      <c r="L103" s="2"/>
      <c r="M103" s="60" t="s">
        <v>19</v>
      </c>
      <c r="N103" s="2"/>
      <c r="O103" s="3"/>
      <c r="P103" s="5"/>
      <c r="Q103" s="73"/>
      <c r="R103" s="73"/>
      <c r="S103" s="584"/>
      <c r="T103" s="584"/>
      <c r="U103" s="584"/>
      <c r="V103" s="584"/>
      <c r="W103" s="584"/>
      <c r="X103" s="584"/>
      <c r="Y103" s="27"/>
      <c r="Z103" s="27"/>
      <c r="AA103" s="27"/>
      <c r="AB103" s="27"/>
      <c r="AC103" s="27"/>
    </row>
    <row r="104" spans="1:29" x14ac:dyDescent="0.25">
      <c r="A104" s="54"/>
      <c r="B104" s="55"/>
      <c r="C104" s="55"/>
      <c r="D104" s="55"/>
      <c r="E104" s="55"/>
      <c r="F104" s="55"/>
      <c r="G104" s="55"/>
      <c r="H104" s="55"/>
      <c r="I104" s="55"/>
      <c r="J104" s="55"/>
      <c r="K104" s="55"/>
      <c r="L104" s="55"/>
      <c r="M104" s="55"/>
      <c r="N104" s="55"/>
      <c r="O104" s="55"/>
      <c r="P104" s="55"/>
      <c r="Q104" s="55"/>
      <c r="R104" s="55"/>
      <c r="S104" s="53"/>
      <c r="T104" s="53"/>
      <c r="U104" s="53"/>
      <c r="V104" s="53"/>
      <c r="W104" s="53"/>
      <c r="X104" s="67"/>
      <c r="Y104" s="27"/>
      <c r="Z104" s="27"/>
      <c r="AA104" s="27"/>
      <c r="AB104" s="27"/>
      <c r="AC104" s="27"/>
    </row>
    <row r="105" spans="1:29" ht="15.75" x14ac:dyDescent="0.25">
      <c r="A105" s="35" t="s">
        <v>488</v>
      </c>
      <c r="B105" s="42"/>
      <c r="C105" s="59" t="s">
        <v>67</v>
      </c>
      <c r="D105" s="59"/>
      <c r="E105" s="59"/>
      <c r="F105" s="20">
        <f>F106+F107</f>
        <v>126</v>
      </c>
      <c r="G105" s="91">
        <f>SUM(G106:G107)</f>
        <v>25</v>
      </c>
      <c r="H105" s="8">
        <v>5.17</v>
      </c>
      <c r="I105" s="8">
        <f>H105</f>
        <v>5.17</v>
      </c>
      <c r="J105" s="2">
        <f>G105+(I105)</f>
        <v>30.17</v>
      </c>
      <c r="K105" s="2"/>
      <c r="L105" s="2"/>
      <c r="M105" s="1"/>
      <c r="N105" s="2"/>
      <c r="O105" s="3"/>
      <c r="P105" s="1"/>
      <c r="Q105" s="24"/>
      <c r="R105" s="24"/>
      <c r="S105" s="582" t="s">
        <v>92</v>
      </c>
      <c r="T105" s="582" t="s">
        <v>92</v>
      </c>
      <c r="U105" s="582" t="s">
        <v>112</v>
      </c>
      <c r="V105" s="582" t="s">
        <v>113</v>
      </c>
      <c r="W105" s="582" t="s">
        <v>114</v>
      </c>
      <c r="X105" s="582"/>
      <c r="Y105" s="27"/>
      <c r="Z105" s="27"/>
      <c r="AA105" s="27"/>
      <c r="AB105" s="27"/>
      <c r="AC105" s="27"/>
    </row>
    <row r="106" spans="1:29" ht="15.75" customHeight="1" x14ac:dyDescent="0.25">
      <c r="A106" s="37" t="s">
        <v>96</v>
      </c>
      <c r="B106" s="34"/>
      <c r="C106" s="34"/>
      <c r="D106" s="34"/>
      <c r="E106" s="34"/>
      <c r="F106" s="21">
        <v>63</v>
      </c>
      <c r="G106" s="18">
        <v>15</v>
      </c>
      <c r="H106" s="8"/>
      <c r="I106" s="8"/>
      <c r="J106" s="60"/>
      <c r="K106" s="60"/>
      <c r="L106" s="60"/>
      <c r="M106" s="1"/>
      <c r="N106" s="2">
        <f>J105</f>
        <v>30.17</v>
      </c>
      <c r="O106" s="3">
        <f>N106/F106*100</f>
        <v>47.888888888888893</v>
      </c>
      <c r="P106" s="74">
        <f>IF(G105&gt;(F106*1.05),0,(F106*1.05)-G105)</f>
        <v>41.150000000000006</v>
      </c>
      <c r="Q106" s="74">
        <f>IF(N106&gt;(F106*1.05),0,(F106*1.05)-N106)</f>
        <v>35.980000000000004</v>
      </c>
      <c r="R106" s="74">
        <f>IF(N106&gt;(F106*1.05),0,(F106*1.05)-N106)</f>
        <v>35.980000000000004</v>
      </c>
      <c r="S106" s="583"/>
      <c r="T106" s="583"/>
      <c r="U106" s="583"/>
      <c r="V106" s="583"/>
      <c r="W106" s="583"/>
      <c r="X106" s="583"/>
      <c r="Y106" s="27"/>
      <c r="Z106" s="27"/>
      <c r="AA106" s="27"/>
      <c r="AB106" s="27"/>
      <c r="AC106" s="27"/>
    </row>
    <row r="107" spans="1:29" x14ac:dyDescent="0.25">
      <c r="A107" s="37" t="s">
        <v>97</v>
      </c>
      <c r="B107" s="34"/>
      <c r="C107" s="34"/>
      <c r="D107" s="34"/>
      <c r="E107" s="34"/>
      <c r="F107" s="21">
        <v>63</v>
      </c>
      <c r="G107" s="18">
        <v>10</v>
      </c>
      <c r="H107" s="8"/>
      <c r="I107" s="8"/>
      <c r="J107" s="2"/>
      <c r="K107" s="2"/>
      <c r="L107" s="2"/>
      <c r="M107" s="60" t="s">
        <v>19</v>
      </c>
      <c r="N107" s="2"/>
      <c r="O107" s="3"/>
      <c r="P107" s="5"/>
      <c r="Q107" s="73"/>
      <c r="R107" s="73"/>
      <c r="S107" s="584"/>
      <c r="T107" s="584"/>
      <c r="U107" s="584"/>
      <c r="V107" s="584"/>
      <c r="W107" s="584"/>
      <c r="X107" s="584"/>
      <c r="Y107" s="27"/>
      <c r="Z107" s="27"/>
      <c r="AA107" s="27"/>
      <c r="AB107" s="27"/>
      <c r="AC107" s="27"/>
    </row>
    <row r="108" spans="1:29" x14ac:dyDescent="0.25">
      <c r="A108" s="54"/>
      <c r="B108" s="55"/>
      <c r="C108" s="55"/>
      <c r="D108" s="55"/>
      <c r="E108" s="55"/>
      <c r="F108" s="55"/>
      <c r="G108" s="55"/>
      <c r="H108" s="55"/>
      <c r="I108" s="55"/>
      <c r="J108" s="55"/>
      <c r="K108" s="55"/>
      <c r="L108" s="55"/>
      <c r="M108" s="55"/>
      <c r="N108" s="55"/>
      <c r="O108" s="55"/>
      <c r="P108" s="55"/>
      <c r="Q108" s="55"/>
      <c r="R108" s="55"/>
      <c r="S108" s="53"/>
      <c r="T108" s="53"/>
      <c r="U108" s="53"/>
      <c r="V108" s="53"/>
      <c r="W108" s="53"/>
      <c r="X108" s="67"/>
      <c r="Y108" s="27"/>
      <c r="Z108" s="27"/>
      <c r="AA108" s="27"/>
      <c r="AB108" s="27"/>
      <c r="AC108" s="27"/>
    </row>
    <row r="109" spans="1:29" ht="15.75" x14ac:dyDescent="0.25">
      <c r="A109" s="35" t="s">
        <v>487</v>
      </c>
      <c r="B109" s="42"/>
      <c r="C109" s="59" t="s">
        <v>67</v>
      </c>
      <c r="D109" s="59"/>
      <c r="E109" s="59"/>
      <c r="F109" s="20">
        <f>F110</f>
        <v>10</v>
      </c>
      <c r="G109" s="91">
        <f>SUM(G110:G110)</f>
        <v>8</v>
      </c>
      <c r="H109" s="8">
        <v>3.47</v>
      </c>
      <c r="I109" s="8">
        <f>H109</f>
        <v>3.47</v>
      </c>
      <c r="J109" s="2">
        <f>G109+(I109)</f>
        <v>11.47</v>
      </c>
      <c r="K109" s="2"/>
      <c r="L109" s="2"/>
      <c r="M109" s="1"/>
      <c r="N109" s="2"/>
      <c r="O109" s="3"/>
      <c r="P109" s="1"/>
      <c r="Q109" s="24"/>
      <c r="R109" s="24"/>
      <c r="S109" s="582" t="s">
        <v>92</v>
      </c>
      <c r="T109" s="582" t="s">
        <v>92</v>
      </c>
      <c r="U109" s="582" t="s">
        <v>112</v>
      </c>
      <c r="V109" s="582" t="s">
        <v>113</v>
      </c>
      <c r="W109" s="582" t="s">
        <v>114</v>
      </c>
      <c r="X109" s="582"/>
      <c r="Y109" s="27"/>
      <c r="Z109" s="27"/>
      <c r="AA109" s="27"/>
      <c r="AB109" s="27"/>
      <c r="AC109" s="27"/>
    </row>
    <row r="110" spans="1:29" ht="15.75" customHeight="1" x14ac:dyDescent="0.25">
      <c r="A110" s="37" t="s">
        <v>44</v>
      </c>
      <c r="B110" s="34"/>
      <c r="C110" s="34"/>
      <c r="D110" s="34"/>
      <c r="E110" s="34"/>
      <c r="F110" s="21">
        <v>10</v>
      </c>
      <c r="G110" s="18">
        <v>8</v>
      </c>
      <c r="H110" s="8"/>
      <c r="I110" s="8"/>
      <c r="J110" s="60"/>
      <c r="K110" s="60"/>
      <c r="L110" s="60"/>
      <c r="M110" s="1"/>
      <c r="N110" s="2">
        <f>J109</f>
        <v>11.47</v>
      </c>
      <c r="O110" s="3">
        <f>N110/F110*100</f>
        <v>114.7</v>
      </c>
      <c r="P110" s="74">
        <f>IF(G109&gt;(F110*1.05),0,(F110*1.05)-G109)</f>
        <v>2.5</v>
      </c>
      <c r="Q110" s="74">
        <f>IF(N110&gt;(F110*1.05),0,(F110*1.05)-N110)</f>
        <v>0</v>
      </c>
      <c r="R110" s="74">
        <f>IF(N110&gt;(F110*1.05),0,(F110*1.05)-N110)</f>
        <v>0</v>
      </c>
      <c r="S110" s="583"/>
      <c r="T110" s="583"/>
      <c r="U110" s="583"/>
      <c r="V110" s="583"/>
      <c r="W110" s="583"/>
      <c r="X110" s="583"/>
      <c r="Y110" s="27"/>
      <c r="Z110" s="27"/>
      <c r="AA110" s="27"/>
      <c r="AB110" s="27"/>
      <c r="AC110" s="27"/>
    </row>
    <row r="111" spans="1:29" x14ac:dyDescent="0.25">
      <c r="A111" s="280" t="s">
        <v>115</v>
      </c>
      <c r="B111" s="65"/>
      <c r="C111" s="65"/>
      <c r="D111" s="65"/>
      <c r="E111" s="65"/>
      <c r="F111" s="65"/>
      <c r="G111" s="65"/>
      <c r="H111" s="65"/>
      <c r="I111" s="65"/>
      <c r="J111" s="65"/>
      <c r="K111" s="65"/>
      <c r="L111" s="65"/>
      <c r="M111" s="65"/>
      <c r="N111" s="65"/>
      <c r="O111" s="65"/>
      <c r="P111" s="65"/>
      <c r="Q111" s="65"/>
      <c r="R111" s="65"/>
      <c r="S111" s="52"/>
      <c r="T111" s="52"/>
      <c r="U111" s="52"/>
      <c r="V111" s="52"/>
      <c r="W111" s="52"/>
      <c r="X111" s="66"/>
      <c r="Y111" s="27"/>
      <c r="Z111" s="27"/>
      <c r="AA111" s="27"/>
      <c r="AB111" s="27"/>
      <c r="AC111" s="27"/>
    </row>
    <row r="112" spans="1:29" ht="15.75" x14ac:dyDescent="0.25">
      <c r="A112" s="35" t="s">
        <v>511</v>
      </c>
      <c r="B112" s="42"/>
      <c r="C112" s="59"/>
      <c r="D112" s="59" t="s">
        <v>45</v>
      </c>
      <c r="E112" s="59"/>
      <c r="F112" s="20">
        <f>F113+F114</f>
        <v>50</v>
      </c>
      <c r="G112" s="91">
        <f>SUM(G113:G114)</f>
        <v>25.299999999999997</v>
      </c>
      <c r="H112" s="8">
        <v>2.74</v>
      </c>
      <c r="I112" s="8">
        <f>H112+I116</f>
        <v>9.129999999999999</v>
      </c>
      <c r="J112" s="2">
        <f>G112+(I112)</f>
        <v>34.429999999999993</v>
      </c>
      <c r="K112" s="2"/>
      <c r="L112" s="2"/>
      <c r="M112" s="1"/>
      <c r="N112" s="2"/>
      <c r="O112" s="3"/>
      <c r="P112" s="1"/>
      <c r="Q112" s="556"/>
      <c r="R112" s="556"/>
      <c r="S112" s="582" t="s">
        <v>92</v>
      </c>
      <c r="T112" s="582" t="s">
        <v>92</v>
      </c>
      <c r="U112" s="582" t="s">
        <v>489</v>
      </c>
      <c r="V112" s="582" t="s">
        <v>490</v>
      </c>
      <c r="W112" s="582" t="s">
        <v>491</v>
      </c>
      <c r="X112" s="582" t="s">
        <v>492</v>
      </c>
      <c r="Y112" s="27"/>
      <c r="Z112" s="27"/>
      <c r="AA112" s="27"/>
      <c r="AB112" s="27"/>
      <c r="AC112" s="27"/>
    </row>
    <row r="113" spans="1:29" x14ac:dyDescent="0.25">
      <c r="A113" s="37" t="s">
        <v>20</v>
      </c>
      <c r="B113" s="34"/>
      <c r="C113" s="34"/>
      <c r="D113" s="34"/>
      <c r="E113" s="34"/>
      <c r="F113" s="21">
        <v>25</v>
      </c>
      <c r="G113" s="18">
        <v>16.2</v>
      </c>
      <c r="H113" s="8"/>
      <c r="I113" s="8"/>
      <c r="J113" s="60"/>
      <c r="K113" s="60"/>
      <c r="L113" s="60"/>
      <c r="M113" s="1"/>
      <c r="N113" s="2">
        <f>J112</f>
        <v>34.429999999999993</v>
      </c>
      <c r="O113" s="3">
        <f>N113/F113*100</f>
        <v>137.71999999999997</v>
      </c>
      <c r="P113" s="74">
        <f>IF(G112&gt;(F113*1.05),0,(F113*1.05)-G112)</f>
        <v>0.95000000000000284</v>
      </c>
      <c r="Q113" s="74">
        <f>IF(N113&gt;(F113*1.05),0,(F113*1.05)-N113)</f>
        <v>0</v>
      </c>
      <c r="R113" s="74">
        <f>IF(N113&gt;(F113*1.05),0,(F113*1.05)-N113)</f>
        <v>0</v>
      </c>
      <c r="S113" s="583"/>
      <c r="T113" s="583"/>
      <c r="U113" s="583"/>
      <c r="V113" s="583"/>
      <c r="W113" s="583"/>
      <c r="X113" s="583"/>
      <c r="Y113" s="27"/>
      <c r="Z113" s="27"/>
      <c r="AA113" s="27"/>
      <c r="AB113" s="27"/>
      <c r="AC113" s="27"/>
    </row>
    <row r="114" spans="1:29" ht="15.75" customHeight="1" x14ac:dyDescent="0.25">
      <c r="A114" s="37" t="s">
        <v>15</v>
      </c>
      <c r="B114" s="34"/>
      <c r="C114" s="34"/>
      <c r="D114" s="34"/>
      <c r="E114" s="34"/>
      <c r="F114" s="21">
        <v>25</v>
      </c>
      <c r="G114" s="18">
        <v>9.1</v>
      </c>
      <c r="H114" s="8"/>
      <c r="I114" s="8"/>
      <c r="J114" s="2"/>
      <c r="K114" s="2"/>
      <c r="L114" s="2"/>
      <c r="M114" s="60" t="s">
        <v>19</v>
      </c>
      <c r="N114" s="2"/>
      <c r="O114" s="3"/>
      <c r="P114" s="5"/>
      <c r="Q114" s="73"/>
      <c r="R114" s="73"/>
      <c r="S114" s="584"/>
      <c r="T114" s="584"/>
      <c r="U114" s="584"/>
      <c r="V114" s="584"/>
      <c r="W114" s="584"/>
      <c r="X114" s="584"/>
      <c r="Y114" s="27"/>
      <c r="Z114" s="27"/>
      <c r="AA114" s="27"/>
      <c r="AB114" s="27"/>
      <c r="AC114" s="27"/>
    </row>
    <row r="115" spans="1:29" x14ac:dyDescent="0.25">
      <c r="A115" s="54"/>
      <c r="B115" s="55"/>
      <c r="C115" s="55"/>
      <c r="D115" s="55"/>
      <c r="E115" s="55"/>
      <c r="F115" s="55"/>
      <c r="G115" s="55"/>
      <c r="H115" s="55"/>
      <c r="I115" s="55"/>
      <c r="J115" s="55"/>
      <c r="K115" s="55"/>
      <c r="L115" s="55"/>
      <c r="M115" s="55"/>
      <c r="N115" s="55"/>
      <c r="O115" s="55"/>
      <c r="P115" s="55"/>
      <c r="Q115" s="55"/>
      <c r="R115" s="55"/>
      <c r="S115" s="53"/>
      <c r="T115" s="53"/>
      <c r="U115" s="53"/>
      <c r="V115" s="53"/>
      <c r="W115" s="53"/>
      <c r="X115" s="67"/>
      <c r="Y115" s="27"/>
      <c r="Z115" s="27"/>
      <c r="AA115" s="27"/>
      <c r="AB115" s="27"/>
      <c r="AC115" s="27"/>
    </row>
    <row r="116" spans="1:29" ht="15.75" x14ac:dyDescent="0.25">
      <c r="A116" s="35" t="s">
        <v>512</v>
      </c>
      <c r="B116" s="42"/>
      <c r="C116" s="59"/>
      <c r="D116" s="59"/>
      <c r="E116" s="59" t="s">
        <v>8</v>
      </c>
      <c r="F116" s="20">
        <f>F117</f>
        <v>16</v>
      </c>
      <c r="G116" s="91">
        <f>SUM(G117:G117)</f>
        <v>9.6</v>
      </c>
      <c r="H116" s="8">
        <v>6.39</v>
      </c>
      <c r="I116" s="8">
        <f>H116</f>
        <v>6.39</v>
      </c>
      <c r="J116" s="2">
        <f>G116+(I116)</f>
        <v>15.989999999999998</v>
      </c>
      <c r="K116" s="2"/>
      <c r="L116" s="2"/>
      <c r="M116" s="1"/>
      <c r="N116" s="2"/>
      <c r="O116" s="3"/>
      <c r="P116" s="1"/>
      <c r="Q116" s="556"/>
      <c r="R116" s="556"/>
      <c r="S116" s="582" t="s">
        <v>92</v>
      </c>
      <c r="T116" s="582" t="s">
        <v>92</v>
      </c>
      <c r="U116" s="582" t="s">
        <v>493</v>
      </c>
      <c r="V116" s="582" t="s">
        <v>494</v>
      </c>
      <c r="W116" s="582" t="s">
        <v>495</v>
      </c>
      <c r="X116" s="582" t="s">
        <v>496</v>
      </c>
      <c r="Y116" s="27"/>
      <c r="Z116" s="27"/>
      <c r="AA116" s="27"/>
      <c r="AB116" s="27"/>
      <c r="AC116" s="27"/>
    </row>
    <row r="117" spans="1:29" ht="15.75" customHeight="1" x14ac:dyDescent="0.25">
      <c r="A117" s="37" t="s">
        <v>20</v>
      </c>
      <c r="B117" s="34"/>
      <c r="C117" s="34"/>
      <c r="D117" s="34"/>
      <c r="E117" s="34"/>
      <c r="F117" s="21">
        <v>16</v>
      </c>
      <c r="G117" s="18">
        <v>9.6</v>
      </c>
      <c r="H117" s="8"/>
      <c r="I117" s="8"/>
      <c r="J117" s="60"/>
      <c r="K117" s="60"/>
      <c r="L117" s="60"/>
      <c r="M117" s="1"/>
      <c r="N117" s="2">
        <f>J116</f>
        <v>15.989999999999998</v>
      </c>
      <c r="O117" s="3">
        <f>N117/F117*100</f>
        <v>99.937499999999986</v>
      </c>
      <c r="P117" s="74">
        <f>IF(G116&gt;(F117*1.05),0,(F117*1.05)-G116)</f>
        <v>7.2000000000000011</v>
      </c>
      <c r="Q117" s="74">
        <f>IF(N117&gt;(F117*1.05),0,(F117*1.05)-N117)</f>
        <v>0.81000000000000227</v>
      </c>
      <c r="R117" s="74">
        <f>IF(N117&gt;(F117*1.05),0,(F117*1.05)-N117)</f>
        <v>0.81000000000000227</v>
      </c>
      <c r="S117" s="583"/>
      <c r="T117" s="583"/>
      <c r="U117" s="583"/>
      <c r="V117" s="583"/>
      <c r="W117" s="583"/>
      <c r="X117" s="583"/>
      <c r="Y117" s="27"/>
      <c r="Z117" s="27"/>
      <c r="AA117" s="27"/>
      <c r="AB117" s="27"/>
      <c r="AC117" s="27"/>
    </row>
    <row r="118" spans="1:29" x14ac:dyDescent="0.25">
      <c r="A118" s="54"/>
      <c r="B118" s="55"/>
      <c r="C118" s="55"/>
      <c r="D118" s="55"/>
      <c r="E118" s="55"/>
      <c r="F118" s="55"/>
      <c r="G118" s="55"/>
      <c r="H118" s="55"/>
      <c r="I118" s="55"/>
      <c r="J118" s="55"/>
      <c r="K118" s="55"/>
      <c r="L118" s="55"/>
      <c r="M118" s="55"/>
      <c r="N118" s="55"/>
      <c r="O118" s="55"/>
      <c r="P118" s="55"/>
      <c r="Q118" s="55"/>
      <c r="R118" s="55"/>
      <c r="S118" s="53"/>
      <c r="T118" s="53"/>
      <c r="U118" s="53"/>
      <c r="V118" s="53"/>
      <c r="W118" s="53"/>
      <c r="X118" s="67"/>
      <c r="Y118" s="27"/>
      <c r="Z118" s="27"/>
      <c r="AA118" s="27"/>
      <c r="AB118" s="27"/>
      <c r="AC118" s="27"/>
    </row>
    <row r="119" spans="1:29" ht="15.75" x14ac:dyDescent="0.25">
      <c r="A119" s="35" t="s">
        <v>507</v>
      </c>
      <c r="B119" s="42"/>
      <c r="C119" s="59"/>
      <c r="D119" s="59" t="s">
        <v>45</v>
      </c>
      <c r="E119" s="59"/>
      <c r="F119" s="20">
        <f>F120+F121</f>
        <v>80</v>
      </c>
      <c r="G119" s="91">
        <f>SUM(G120:G121)</f>
        <v>17.5</v>
      </c>
      <c r="H119" s="8">
        <v>11.38</v>
      </c>
      <c r="I119" s="8">
        <f>H119</f>
        <v>11.38</v>
      </c>
      <c r="J119" s="2">
        <f>G119+(I119)</f>
        <v>28.880000000000003</v>
      </c>
      <c r="K119" s="2"/>
      <c r="L119" s="2"/>
      <c r="M119" s="1"/>
      <c r="N119" s="2"/>
      <c r="O119" s="3"/>
      <c r="P119" s="1"/>
      <c r="Q119" s="556"/>
      <c r="R119" s="556"/>
      <c r="S119" s="582" t="s">
        <v>92</v>
      </c>
      <c r="T119" s="582" t="s">
        <v>92</v>
      </c>
      <c r="U119" s="582" t="s">
        <v>116</v>
      </c>
      <c r="V119" s="582" t="s">
        <v>117</v>
      </c>
      <c r="W119" s="582" t="s">
        <v>118</v>
      </c>
      <c r="X119" s="582" t="s">
        <v>461</v>
      </c>
      <c r="Y119" s="27"/>
      <c r="Z119" s="27"/>
      <c r="AA119" s="27"/>
      <c r="AB119" s="27"/>
      <c r="AC119" s="27"/>
    </row>
    <row r="120" spans="1:29" x14ac:dyDescent="0.25">
      <c r="A120" s="37" t="s">
        <v>20</v>
      </c>
      <c r="B120" s="34"/>
      <c r="C120" s="34"/>
      <c r="D120" s="34"/>
      <c r="E120" s="34"/>
      <c r="F120" s="21">
        <v>40</v>
      </c>
      <c r="G120" s="18">
        <v>10.6</v>
      </c>
      <c r="H120" s="8"/>
      <c r="I120" s="8"/>
      <c r="J120" s="60"/>
      <c r="K120" s="60"/>
      <c r="L120" s="60"/>
      <c r="M120" s="1"/>
      <c r="N120" s="2">
        <f>J119</f>
        <v>28.880000000000003</v>
      </c>
      <c r="O120" s="3">
        <f>N120/F120*100</f>
        <v>72.2</v>
      </c>
      <c r="P120" s="74">
        <f>IF(G119&gt;(F120*1.05),0,(F120*1.05)-G119)</f>
        <v>24.5</v>
      </c>
      <c r="Q120" s="74">
        <f>IF(N120&gt;(F120*1.05),0,(F120*1.05)-N120)</f>
        <v>13.119999999999997</v>
      </c>
      <c r="R120" s="74">
        <f>IF(N120&gt;(F120*1.05),0,(F120*1.05)-N120)</f>
        <v>13.119999999999997</v>
      </c>
      <c r="S120" s="583"/>
      <c r="T120" s="583"/>
      <c r="U120" s="583"/>
      <c r="V120" s="583"/>
      <c r="W120" s="583"/>
      <c r="X120" s="583"/>
      <c r="Y120" s="27"/>
      <c r="Z120" s="27"/>
      <c r="AA120" s="27"/>
      <c r="AB120" s="27"/>
      <c r="AC120" s="27"/>
    </row>
    <row r="121" spans="1:29" ht="15.75" customHeight="1" x14ac:dyDescent="0.25">
      <c r="A121" s="37" t="s">
        <v>15</v>
      </c>
      <c r="B121" s="34"/>
      <c r="C121" s="34"/>
      <c r="D121" s="34"/>
      <c r="E121" s="34"/>
      <c r="F121" s="21">
        <v>40</v>
      </c>
      <c r="G121" s="18">
        <v>6.9</v>
      </c>
      <c r="H121" s="8"/>
      <c r="I121" s="8"/>
      <c r="J121" s="2"/>
      <c r="K121" s="2"/>
      <c r="L121" s="2"/>
      <c r="M121" s="60" t="s">
        <v>19</v>
      </c>
      <c r="N121" s="2"/>
      <c r="O121" s="3"/>
      <c r="P121" s="5"/>
      <c r="Q121" s="73"/>
      <c r="R121" s="73"/>
      <c r="S121" s="584"/>
      <c r="T121" s="584"/>
      <c r="U121" s="584"/>
      <c r="V121" s="584"/>
      <c r="W121" s="584"/>
      <c r="X121" s="584"/>
      <c r="Y121" s="27"/>
      <c r="Z121" s="27"/>
      <c r="AA121" s="27"/>
      <c r="AB121" s="27"/>
      <c r="AC121" s="27"/>
    </row>
    <row r="122" spans="1:29" x14ac:dyDescent="0.25">
      <c r="A122" s="54"/>
      <c r="B122" s="55"/>
      <c r="C122" s="55"/>
      <c r="D122" s="55"/>
      <c r="E122" s="55"/>
      <c r="F122" s="55"/>
      <c r="G122" s="55"/>
      <c r="H122" s="55"/>
      <c r="I122" s="55"/>
      <c r="J122" s="55"/>
      <c r="K122" s="55"/>
      <c r="L122" s="55"/>
      <c r="M122" s="55"/>
      <c r="N122" s="55"/>
      <c r="O122" s="55"/>
      <c r="P122" s="55"/>
      <c r="Q122" s="55"/>
      <c r="R122" s="55"/>
      <c r="S122" s="53"/>
      <c r="T122" s="53"/>
      <c r="U122" s="53"/>
      <c r="V122" s="53"/>
      <c r="W122" s="53"/>
      <c r="X122" s="67"/>
      <c r="Y122" s="27"/>
      <c r="Z122" s="27"/>
      <c r="AA122" s="27"/>
      <c r="AB122" s="27"/>
      <c r="AC122" s="27"/>
    </row>
    <row r="123" spans="1:29" ht="15.75" x14ac:dyDescent="0.25">
      <c r="A123" s="35" t="s">
        <v>508</v>
      </c>
      <c r="B123" s="42"/>
      <c r="C123" s="59"/>
      <c r="D123" s="59"/>
      <c r="E123" s="59"/>
      <c r="F123" s="20">
        <f>F124+F125</f>
        <v>80</v>
      </c>
      <c r="G123" s="91">
        <f>SUM(G124:G125)</f>
        <v>34.5</v>
      </c>
      <c r="H123" s="8">
        <v>17.59</v>
      </c>
      <c r="I123" s="8">
        <f>H123</f>
        <v>17.59</v>
      </c>
      <c r="J123" s="2">
        <f>G123+(I123)</f>
        <v>52.09</v>
      </c>
      <c r="K123" s="2"/>
      <c r="L123" s="2"/>
      <c r="M123" s="1"/>
      <c r="N123" s="2"/>
      <c r="O123" s="3"/>
      <c r="P123" s="1"/>
      <c r="Q123" s="556"/>
      <c r="R123" s="556"/>
      <c r="S123" s="582" t="s">
        <v>119</v>
      </c>
      <c r="T123" s="582" t="s">
        <v>497</v>
      </c>
      <c r="U123" s="582"/>
      <c r="V123" s="582" t="s">
        <v>498</v>
      </c>
      <c r="W123" s="582" t="s">
        <v>499</v>
      </c>
      <c r="X123" s="582" t="s">
        <v>492</v>
      </c>
      <c r="Y123" s="27"/>
      <c r="Z123" s="27"/>
      <c r="AA123" s="27"/>
      <c r="AB123" s="27"/>
      <c r="AC123" s="27"/>
    </row>
    <row r="124" spans="1:29" ht="15.75" customHeight="1" x14ac:dyDescent="0.25">
      <c r="A124" s="37" t="s">
        <v>20</v>
      </c>
      <c r="B124" s="34"/>
      <c r="C124" s="34"/>
      <c r="D124" s="34" t="s">
        <v>42</v>
      </c>
      <c r="E124" s="34"/>
      <c r="F124" s="21">
        <v>40</v>
      </c>
      <c r="G124" s="18">
        <v>10.4</v>
      </c>
      <c r="H124" s="8"/>
      <c r="I124" s="8"/>
      <c r="J124" s="60"/>
      <c r="K124" s="60"/>
      <c r="L124" s="60"/>
      <c r="M124" s="1"/>
      <c r="N124" s="2">
        <f>J123</f>
        <v>52.09</v>
      </c>
      <c r="O124" s="3">
        <f>N124/F124*100</f>
        <v>130.22500000000002</v>
      </c>
      <c r="P124" s="74">
        <f>IF(G123&gt;(F124*1.05),0,(F124*1.05)-G123)</f>
        <v>7.5</v>
      </c>
      <c r="Q124" s="74">
        <f>IF(N124&gt;(F124*1.05),0,(F124*1.05)-N124)</f>
        <v>0</v>
      </c>
      <c r="R124" s="74">
        <f>IF(N124&gt;(F124*1.05),0,(F124*1.05)-N124)</f>
        <v>0</v>
      </c>
      <c r="S124" s="583"/>
      <c r="T124" s="583"/>
      <c r="U124" s="583"/>
      <c r="V124" s="583"/>
      <c r="W124" s="583"/>
      <c r="X124" s="583"/>
      <c r="Y124" s="27"/>
      <c r="Z124" s="27"/>
      <c r="AA124" s="27"/>
      <c r="AB124" s="27"/>
      <c r="AC124" s="27"/>
    </row>
    <row r="125" spans="1:29" x14ac:dyDescent="0.25">
      <c r="A125" s="37" t="s">
        <v>15</v>
      </c>
      <c r="B125" s="34"/>
      <c r="C125" s="34"/>
      <c r="D125" s="34"/>
      <c r="E125" s="34"/>
      <c r="F125" s="21">
        <v>40</v>
      </c>
      <c r="G125" s="18">
        <v>24.1</v>
      </c>
      <c r="H125" s="8"/>
      <c r="I125" s="8"/>
      <c r="J125" s="2"/>
      <c r="K125" s="2"/>
      <c r="L125" s="2"/>
      <c r="M125" s="60" t="s">
        <v>19</v>
      </c>
      <c r="N125" s="2"/>
      <c r="O125" s="3"/>
      <c r="P125" s="5"/>
      <c r="Q125" s="73"/>
      <c r="R125" s="73"/>
      <c r="S125" s="584"/>
      <c r="T125" s="584"/>
      <c r="U125" s="584"/>
      <c r="V125" s="584"/>
      <c r="W125" s="584"/>
      <c r="X125" s="584"/>
      <c r="Y125" s="27"/>
      <c r="Z125" s="27"/>
      <c r="AA125" s="27"/>
      <c r="AB125" s="27"/>
      <c r="AC125" s="27"/>
    </row>
    <row r="126" spans="1:29" x14ac:dyDescent="0.25">
      <c r="A126" s="54"/>
      <c r="B126" s="55"/>
      <c r="C126" s="55"/>
      <c r="D126" s="55"/>
      <c r="E126" s="55"/>
      <c r="F126" s="55"/>
      <c r="G126" s="55"/>
      <c r="H126" s="55"/>
      <c r="I126" s="55"/>
      <c r="J126" s="55"/>
      <c r="K126" s="55"/>
      <c r="L126" s="55"/>
      <c r="M126" s="55"/>
      <c r="N126" s="55"/>
      <c r="O126" s="55"/>
      <c r="P126" s="55"/>
      <c r="Q126" s="55"/>
      <c r="R126" s="55"/>
      <c r="S126" s="53"/>
      <c r="T126" s="53"/>
      <c r="U126" s="53"/>
      <c r="V126" s="53"/>
      <c r="W126" s="53"/>
      <c r="X126" s="67"/>
      <c r="Y126" s="27"/>
      <c r="Z126" s="27"/>
      <c r="AA126" s="27"/>
      <c r="AB126" s="27"/>
      <c r="AC126" s="27"/>
    </row>
    <row r="127" spans="1:29" ht="15.75" x14ac:dyDescent="0.25">
      <c r="A127" s="35" t="s">
        <v>509</v>
      </c>
      <c r="B127" s="42"/>
      <c r="C127" s="59"/>
      <c r="D127" s="59" t="s">
        <v>42</v>
      </c>
      <c r="E127" s="59"/>
      <c r="F127" s="20">
        <f>F128+F129</f>
        <v>20</v>
      </c>
      <c r="G127" s="91">
        <f>SUM(G128:G129)</f>
        <v>7.9</v>
      </c>
      <c r="H127" s="8">
        <v>6.33</v>
      </c>
      <c r="I127" s="8">
        <f>H127</f>
        <v>6.33</v>
      </c>
      <c r="J127" s="2">
        <f>G127+(I127)</f>
        <v>14.23</v>
      </c>
      <c r="K127" s="2"/>
      <c r="L127" s="2"/>
      <c r="M127" s="1"/>
      <c r="N127" s="2"/>
      <c r="O127" s="3"/>
      <c r="P127" s="1"/>
      <c r="Q127" s="556"/>
      <c r="R127" s="556"/>
      <c r="S127" s="582" t="s">
        <v>119</v>
      </c>
      <c r="T127" s="582" t="s">
        <v>500</v>
      </c>
      <c r="U127" s="582" t="s">
        <v>501</v>
      </c>
      <c r="V127" s="582" t="s">
        <v>502</v>
      </c>
      <c r="W127" s="582" t="s">
        <v>503</v>
      </c>
      <c r="X127" s="582" t="s">
        <v>492</v>
      </c>
      <c r="Y127" s="27"/>
      <c r="Z127" s="27"/>
      <c r="AA127" s="27"/>
      <c r="AB127" s="27"/>
      <c r="AC127" s="27"/>
    </row>
    <row r="128" spans="1:29" ht="15.75" customHeight="1" x14ac:dyDescent="0.25">
      <c r="A128" s="37" t="s">
        <v>20</v>
      </c>
      <c r="B128" s="34"/>
      <c r="C128" s="34"/>
      <c r="D128" s="34"/>
      <c r="E128" s="34"/>
      <c r="F128" s="21">
        <v>10</v>
      </c>
      <c r="G128" s="18">
        <v>4.3</v>
      </c>
      <c r="H128" s="8"/>
      <c r="I128" s="8"/>
      <c r="J128" s="60"/>
      <c r="K128" s="60"/>
      <c r="L128" s="60"/>
      <c r="M128" s="1"/>
      <c r="N128" s="2">
        <f>J127</f>
        <v>14.23</v>
      </c>
      <c r="O128" s="3">
        <f>N128/F128*100</f>
        <v>142.30000000000001</v>
      </c>
      <c r="P128" s="74">
        <f>IF(G127&gt;(F128*1.05),0,(F128*1.05)-G127)</f>
        <v>2.5999999999999996</v>
      </c>
      <c r="Q128" s="74">
        <f>IF(N128&gt;(F128*1.05),0,(F128*1.05)-N128)</f>
        <v>0</v>
      </c>
      <c r="R128" s="74">
        <f>IF(N128&gt;(F128*1.05),0,(F128*1.05)-N128)</f>
        <v>0</v>
      </c>
      <c r="S128" s="583"/>
      <c r="T128" s="583"/>
      <c r="U128" s="583"/>
      <c r="V128" s="583"/>
      <c r="W128" s="583"/>
      <c r="X128" s="583"/>
      <c r="Y128" s="27"/>
      <c r="Z128" s="27"/>
      <c r="AA128" s="27"/>
      <c r="AB128" s="27"/>
      <c r="AC128" s="27"/>
    </row>
    <row r="129" spans="1:29" x14ac:dyDescent="0.25">
      <c r="A129" s="37" t="s">
        <v>15</v>
      </c>
      <c r="B129" s="34"/>
      <c r="C129" s="34"/>
      <c r="D129" s="34"/>
      <c r="E129" s="34"/>
      <c r="F129" s="21">
        <v>10</v>
      </c>
      <c r="G129" s="18">
        <v>3.6</v>
      </c>
      <c r="H129" s="8"/>
      <c r="I129" s="8"/>
      <c r="J129" s="2"/>
      <c r="K129" s="2"/>
      <c r="L129" s="2"/>
      <c r="M129" s="60" t="s">
        <v>19</v>
      </c>
      <c r="N129" s="2"/>
      <c r="O129" s="3"/>
      <c r="P129" s="5"/>
      <c r="Q129" s="73"/>
      <c r="R129" s="73"/>
      <c r="S129" s="584"/>
      <c r="T129" s="584"/>
      <c r="U129" s="584"/>
      <c r="V129" s="584"/>
      <c r="W129" s="584"/>
      <c r="X129" s="584"/>
      <c r="Y129" s="27"/>
      <c r="Z129" s="27"/>
      <c r="AA129" s="27"/>
      <c r="AB129" s="27"/>
      <c r="AC129" s="27"/>
    </row>
    <row r="130" spans="1:29" x14ac:dyDescent="0.25">
      <c r="A130" s="54"/>
      <c r="B130" s="55"/>
      <c r="C130" s="55"/>
      <c r="D130" s="55"/>
      <c r="E130" s="55"/>
      <c r="F130" s="55"/>
      <c r="G130" s="55"/>
      <c r="H130" s="55"/>
      <c r="I130" s="55"/>
      <c r="J130" s="55"/>
      <c r="K130" s="55"/>
      <c r="L130" s="55"/>
      <c r="M130" s="55"/>
      <c r="N130" s="55"/>
      <c r="O130" s="55"/>
      <c r="P130" s="55"/>
      <c r="Q130" s="55"/>
      <c r="R130" s="55"/>
      <c r="S130" s="53"/>
      <c r="T130" s="53"/>
      <c r="U130" s="53"/>
      <c r="V130" s="53"/>
      <c r="W130" s="53"/>
      <c r="X130" s="67"/>
      <c r="Y130" s="27"/>
      <c r="Z130" s="27"/>
      <c r="AA130" s="27"/>
      <c r="AB130" s="27"/>
      <c r="AC130" s="27"/>
    </row>
    <row r="131" spans="1:29" ht="15.75" x14ac:dyDescent="0.25">
      <c r="A131" s="35" t="s">
        <v>510</v>
      </c>
      <c r="B131" s="42"/>
      <c r="C131" s="59"/>
      <c r="D131" s="59" t="s">
        <v>42</v>
      </c>
      <c r="E131" s="59"/>
      <c r="F131" s="20">
        <f>F132+F133</f>
        <v>50</v>
      </c>
      <c r="G131" s="91">
        <f>SUM(G132:G133)</f>
        <v>22.8</v>
      </c>
      <c r="H131" s="8">
        <v>15.99</v>
      </c>
      <c r="I131" s="8">
        <f>H131</f>
        <v>15.99</v>
      </c>
      <c r="J131" s="2">
        <f>G131+(I131)</f>
        <v>38.79</v>
      </c>
      <c r="K131" s="2"/>
      <c r="L131" s="2"/>
      <c r="M131" s="1"/>
      <c r="N131" s="2"/>
      <c r="O131" s="3"/>
      <c r="P131" s="1"/>
      <c r="Q131" s="556"/>
      <c r="R131" s="556"/>
      <c r="S131" s="582" t="s">
        <v>119</v>
      </c>
      <c r="T131" s="582" t="s">
        <v>500</v>
      </c>
      <c r="U131" s="582" t="s">
        <v>504</v>
      </c>
      <c r="V131" s="582" t="s">
        <v>505</v>
      </c>
      <c r="W131" s="582" t="s">
        <v>506</v>
      </c>
      <c r="X131" s="582" t="s">
        <v>492</v>
      </c>
      <c r="Y131" s="27"/>
      <c r="Z131" s="27"/>
      <c r="AA131" s="27"/>
      <c r="AB131" s="27"/>
      <c r="AC131" s="27"/>
    </row>
    <row r="132" spans="1:29" ht="15.75" customHeight="1" x14ac:dyDescent="0.25">
      <c r="A132" s="37" t="s">
        <v>20</v>
      </c>
      <c r="B132" s="34"/>
      <c r="C132" s="34"/>
      <c r="D132" s="34"/>
      <c r="E132" s="34"/>
      <c r="F132" s="21">
        <v>25</v>
      </c>
      <c r="G132" s="18">
        <v>13.3</v>
      </c>
      <c r="H132" s="8"/>
      <c r="I132" s="8"/>
      <c r="J132" s="60"/>
      <c r="K132" s="60"/>
      <c r="L132" s="60"/>
      <c r="M132" s="1"/>
      <c r="N132" s="2">
        <f>J131</f>
        <v>38.79</v>
      </c>
      <c r="O132" s="3">
        <f>N132/F132*100</f>
        <v>155.16</v>
      </c>
      <c r="P132" s="74">
        <f>IF(G131&gt;(F132*1.05),0,(F132*1.05)-G131)</f>
        <v>3.4499999999999993</v>
      </c>
      <c r="Q132" s="74">
        <f>IF(N132&gt;(F132*1.05),0,(F132*1.05)-N132)</f>
        <v>0</v>
      </c>
      <c r="R132" s="74">
        <f>IF(N132&gt;(F132*1.05),0,(F132*1.05)-N132)</f>
        <v>0</v>
      </c>
      <c r="S132" s="583"/>
      <c r="T132" s="583"/>
      <c r="U132" s="583"/>
      <c r="V132" s="583"/>
      <c r="W132" s="583"/>
      <c r="X132" s="583"/>
      <c r="Y132" s="27"/>
      <c r="Z132" s="27"/>
      <c r="AA132" s="27"/>
      <c r="AB132" s="27"/>
      <c r="AC132" s="27"/>
    </row>
    <row r="133" spans="1:29" x14ac:dyDescent="0.25">
      <c r="A133" s="37" t="s">
        <v>15</v>
      </c>
      <c r="B133" s="34"/>
      <c r="C133" s="34"/>
      <c r="D133" s="34"/>
      <c r="E133" s="34"/>
      <c r="F133" s="21">
        <v>25</v>
      </c>
      <c r="G133" s="18">
        <v>9.5</v>
      </c>
      <c r="H133" s="8"/>
      <c r="I133" s="8"/>
      <c r="J133" s="2"/>
      <c r="K133" s="2"/>
      <c r="L133" s="2"/>
      <c r="M133" s="60" t="s">
        <v>19</v>
      </c>
      <c r="N133" s="2"/>
      <c r="O133" s="3"/>
      <c r="P133" s="5"/>
      <c r="Q133" s="73"/>
      <c r="R133" s="73"/>
      <c r="S133" s="584"/>
      <c r="T133" s="584"/>
      <c r="U133" s="584"/>
      <c r="V133" s="584"/>
      <c r="W133" s="584"/>
      <c r="X133" s="584"/>
      <c r="Y133" s="27"/>
      <c r="Z133" s="27"/>
      <c r="AA133" s="27"/>
      <c r="AB133" s="27"/>
      <c r="AC133" s="27"/>
    </row>
    <row r="134" spans="1:29" x14ac:dyDescent="0.25">
      <c r="A134" s="54"/>
      <c r="B134" s="55"/>
      <c r="C134" s="55"/>
      <c r="D134" s="55"/>
      <c r="E134" s="55"/>
      <c r="F134" s="55"/>
      <c r="G134" s="55"/>
      <c r="H134" s="55"/>
      <c r="I134" s="55"/>
      <c r="J134" s="55"/>
      <c r="K134" s="55"/>
      <c r="L134" s="55"/>
      <c r="M134" s="55"/>
      <c r="N134" s="55"/>
      <c r="O134" s="55"/>
      <c r="P134" s="55"/>
      <c r="Q134" s="55"/>
      <c r="R134" s="55"/>
      <c r="S134" s="53"/>
      <c r="T134" s="53"/>
      <c r="U134" s="53"/>
      <c r="V134" s="53"/>
      <c r="W134" s="53"/>
      <c r="X134" s="67"/>
      <c r="Y134" s="27"/>
      <c r="Z134" s="27"/>
      <c r="AA134" s="27"/>
      <c r="AB134" s="27"/>
      <c r="AC134" s="27"/>
    </row>
    <row r="135" spans="1:29" x14ac:dyDescent="0.25">
      <c r="A135" s="280" t="s">
        <v>131</v>
      </c>
      <c r="B135" s="65"/>
      <c r="C135" s="65"/>
      <c r="D135" s="65"/>
      <c r="E135" s="65"/>
      <c r="F135" s="65"/>
      <c r="G135" s="65"/>
      <c r="H135" s="65"/>
      <c r="I135" s="65"/>
      <c r="J135" s="65"/>
      <c r="K135" s="65"/>
      <c r="L135" s="65"/>
      <c r="M135" s="65"/>
      <c r="N135" s="65"/>
      <c r="O135" s="65"/>
      <c r="P135" s="65"/>
      <c r="Q135" s="65"/>
      <c r="R135" s="65"/>
      <c r="S135" s="52"/>
      <c r="T135" s="52"/>
      <c r="U135" s="52"/>
      <c r="V135" s="52"/>
      <c r="W135" s="52"/>
      <c r="X135" s="66"/>
      <c r="Y135" s="27"/>
      <c r="Z135" s="27"/>
      <c r="AA135" s="27"/>
      <c r="AB135" s="27"/>
      <c r="AC135" s="27"/>
    </row>
    <row r="136" spans="1:29" ht="15.75" x14ac:dyDescent="0.25">
      <c r="A136" s="35" t="s">
        <v>132</v>
      </c>
      <c r="B136" s="42"/>
      <c r="C136" s="59"/>
      <c r="D136" s="59" t="s">
        <v>45</v>
      </c>
      <c r="E136" s="59"/>
      <c r="F136" s="20">
        <f>F137+F138</f>
        <v>80</v>
      </c>
      <c r="G136" s="91">
        <f>SUM(G137:G138)</f>
        <v>24</v>
      </c>
      <c r="H136" s="8">
        <v>14.24</v>
      </c>
      <c r="I136" s="8">
        <f>H136</f>
        <v>14.24</v>
      </c>
      <c r="J136" s="2">
        <f>G136+(I136)</f>
        <v>38.24</v>
      </c>
      <c r="K136" s="2"/>
      <c r="L136" s="2"/>
      <c r="M136" s="1"/>
      <c r="N136" s="2"/>
      <c r="O136" s="3"/>
      <c r="P136" s="1"/>
      <c r="Q136" s="24"/>
      <c r="R136" s="24"/>
      <c r="S136" s="582" t="s">
        <v>130</v>
      </c>
      <c r="T136" s="582" t="s">
        <v>130</v>
      </c>
      <c r="U136" s="582" t="s">
        <v>133</v>
      </c>
      <c r="V136" s="582" t="s">
        <v>134</v>
      </c>
      <c r="W136" s="582" t="s">
        <v>135</v>
      </c>
      <c r="X136" s="582"/>
      <c r="Y136" s="27"/>
      <c r="Z136" s="27"/>
      <c r="AA136" s="27"/>
      <c r="AB136" s="27"/>
      <c r="AC136" s="27"/>
    </row>
    <row r="137" spans="1:29" ht="15.75" customHeight="1" x14ac:dyDescent="0.25">
      <c r="A137" s="37" t="s">
        <v>20</v>
      </c>
      <c r="B137" s="34"/>
      <c r="C137" s="34"/>
      <c r="D137" s="34"/>
      <c r="E137" s="34"/>
      <c r="F137" s="21">
        <v>40</v>
      </c>
      <c r="G137" s="18">
        <v>12.7</v>
      </c>
      <c r="H137" s="8"/>
      <c r="I137" s="8"/>
      <c r="J137" s="60"/>
      <c r="K137" s="60"/>
      <c r="L137" s="60"/>
      <c r="M137" s="1"/>
      <c r="N137" s="2">
        <f>J136</f>
        <v>38.24</v>
      </c>
      <c r="O137" s="3">
        <f>N137/F137*100</f>
        <v>95.600000000000009</v>
      </c>
      <c r="P137" s="74">
        <f>IF(G136&gt;(F137*1.05),0,(F137*1.05)-G136)</f>
        <v>18</v>
      </c>
      <c r="Q137" s="74">
        <f>IF(N137&gt;(F137*1.05),0,(F137*1.05)-N137)</f>
        <v>3.759999999999998</v>
      </c>
      <c r="R137" s="74">
        <f>IF(N137&gt;(F137*1.05),0,(F137*1.05)-N137)</f>
        <v>3.759999999999998</v>
      </c>
      <c r="S137" s="583"/>
      <c r="T137" s="583"/>
      <c r="U137" s="583"/>
      <c r="V137" s="583"/>
      <c r="W137" s="583"/>
      <c r="X137" s="583"/>
      <c r="Y137" s="27"/>
      <c r="Z137" s="27"/>
      <c r="AA137" s="27"/>
      <c r="AB137" s="27"/>
      <c r="AC137" s="27"/>
    </row>
    <row r="138" spans="1:29" x14ac:dyDescent="0.25">
      <c r="A138" s="37" t="s">
        <v>15</v>
      </c>
      <c r="B138" s="34"/>
      <c r="C138" s="34"/>
      <c r="D138" s="34"/>
      <c r="E138" s="34"/>
      <c r="F138" s="559">
        <v>40</v>
      </c>
      <c r="G138" s="18">
        <v>11.3</v>
      </c>
      <c r="H138" s="8"/>
      <c r="I138" s="8"/>
      <c r="J138" s="2"/>
      <c r="K138" s="2"/>
      <c r="L138" s="2"/>
      <c r="M138" s="60" t="s">
        <v>19</v>
      </c>
      <c r="N138" s="2"/>
      <c r="O138" s="3"/>
      <c r="P138" s="5"/>
      <c r="Q138" s="73"/>
      <c r="R138" s="73"/>
      <c r="S138" s="584"/>
      <c r="T138" s="584"/>
      <c r="U138" s="584"/>
      <c r="V138" s="584"/>
      <c r="W138" s="584"/>
      <c r="X138" s="584"/>
      <c r="Y138" s="27"/>
      <c r="Z138" s="27"/>
      <c r="AA138" s="27"/>
      <c r="AB138" s="27"/>
      <c r="AC138" s="27"/>
    </row>
    <row r="139" spans="1:29" x14ac:dyDescent="0.25">
      <c r="A139" s="54"/>
      <c r="B139" s="55"/>
      <c r="C139" s="55"/>
      <c r="D139" s="55"/>
      <c r="E139" s="55"/>
      <c r="F139" s="55"/>
      <c r="G139" s="55"/>
      <c r="H139" s="55"/>
      <c r="I139" s="55"/>
      <c r="J139" s="55"/>
      <c r="K139" s="55"/>
      <c r="L139" s="55"/>
      <c r="M139" s="55"/>
      <c r="N139" s="55"/>
      <c r="O139" s="55"/>
      <c r="P139" s="55"/>
      <c r="Q139" s="55"/>
      <c r="R139" s="55"/>
      <c r="S139" s="53"/>
      <c r="T139" s="53"/>
      <c r="U139" s="53"/>
      <c r="V139" s="53"/>
      <c r="W139" s="53"/>
      <c r="X139" s="67"/>
      <c r="Y139" s="27"/>
      <c r="Z139" s="27"/>
      <c r="AA139" s="27"/>
      <c r="AB139" s="27"/>
      <c r="AC139" s="27"/>
    </row>
    <row r="140" spans="1:29" ht="15.75" x14ac:dyDescent="0.25">
      <c r="A140" s="35" t="s">
        <v>456</v>
      </c>
      <c r="B140" s="42"/>
      <c r="C140" s="59"/>
      <c r="D140" s="59" t="s">
        <v>46</v>
      </c>
      <c r="E140" s="59"/>
      <c r="F140" s="20">
        <f>F141+F142</f>
        <v>80</v>
      </c>
      <c r="G140" s="91">
        <f>SUM(G141:G142)</f>
        <v>23.2</v>
      </c>
      <c r="H140" s="8">
        <v>8</v>
      </c>
      <c r="I140" s="8">
        <f>H140</f>
        <v>8</v>
      </c>
      <c r="J140" s="2">
        <f>G140+(I140)</f>
        <v>31.2</v>
      </c>
      <c r="K140" s="2"/>
      <c r="L140" s="2"/>
      <c r="M140" s="1"/>
      <c r="N140" s="2"/>
      <c r="O140" s="3"/>
      <c r="P140" s="1"/>
      <c r="Q140" s="24"/>
      <c r="R140" s="24"/>
      <c r="S140" s="582" t="s">
        <v>130</v>
      </c>
      <c r="T140" s="582" t="s">
        <v>130</v>
      </c>
      <c r="U140" s="582" t="s">
        <v>136</v>
      </c>
      <c r="V140" s="582" t="s">
        <v>137</v>
      </c>
      <c r="W140" s="582" t="s">
        <v>138</v>
      </c>
      <c r="X140" s="582"/>
      <c r="Y140" s="27"/>
      <c r="Z140" s="27"/>
      <c r="AA140" s="27"/>
      <c r="AB140" s="27"/>
      <c r="AC140" s="27"/>
    </row>
    <row r="141" spans="1:29" ht="15.75" customHeight="1" x14ac:dyDescent="0.25">
      <c r="A141" s="37" t="s">
        <v>20</v>
      </c>
      <c r="B141" s="34"/>
      <c r="C141" s="34"/>
      <c r="D141" s="34"/>
      <c r="E141" s="34"/>
      <c r="F141" s="560">
        <v>40</v>
      </c>
      <c r="G141" s="18">
        <v>15.2</v>
      </c>
      <c r="H141" s="8"/>
      <c r="I141" s="8"/>
      <c r="J141" s="60"/>
      <c r="K141" s="60"/>
      <c r="L141" s="60"/>
      <c r="M141" s="1"/>
      <c r="N141" s="2">
        <f>J140</f>
        <v>31.2</v>
      </c>
      <c r="O141" s="3">
        <f>N141/F141*100</f>
        <v>78</v>
      </c>
      <c r="P141" s="74">
        <f>IF(G140&gt;(F141*1.05),0,(F141*1.05)-G140)</f>
        <v>18.8</v>
      </c>
      <c r="Q141" s="74">
        <f>IF(N141&gt;(F141*1.05),0,(F141*1.05)-N141)</f>
        <v>10.8</v>
      </c>
      <c r="R141" s="74">
        <f>IF(N141&gt;(F141*1.05),0,(F141*1.05)-N141)</f>
        <v>10.8</v>
      </c>
      <c r="S141" s="583"/>
      <c r="T141" s="583"/>
      <c r="U141" s="583"/>
      <c r="V141" s="583"/>
      <c r="W141" s="583"/>
      <c r="X141" s="583"/>
      <c r="Y141" s="27"/>
      <c r="Z141" s="27"/>
      <c r="AA141" s="27"/>
      <c r="AB141" s="27"/>
      <c r="AC141" s="27"/>
    </row>
    <row r="142" spans="1:29" x14ac:dyDescent="0.25">
      <c r="A142" s="37" t="s">
        <v>15</v>
      </c>
      <c r="B142" s="34"/>
      <c r="C142" s="34"/>
      <c r="D142" s="34"/>
      <c r="E142" s="34"/>
      <c r="F142" s="560">
        <v>40</v>
      </c>
      <c r="G142" s="18">
        <v>8</v>
      </c>
      <c r="H142" s="8"/>
      <c r="I142" s="8"/>
      <c r="J142" s="2"/>
      <c r="K142" s="2"/>
      <c r="L142" s="2"/>
      <c r="M142" s="60" t="s">
        <v>19</v>
      </c>
      <c r="N142" s="2"/>
      <c r="O142" s="3"/>
      <c r="P142" s="5"/>
      <c r="Q142" s="73"/>
      <c r="R142" s="73"/>
      <c r="S142" s="584"/>
      <c r="T142" s="584"/>
      <c r="U142" s="584"/>
      <c r="V142" s="584"/>
      <c r="W142" s="584"/>
      <c r="X142" s="584"/>
      <c r="Y142" s="27"/>
      <c r="Z142" s="27"/>
      <c r="AA142" s="27"/>
      <c r="AB142" s="27"/>
      <c r="AC142" s="27"/>
    </row>
    <row r="143" spans="1:29" x14ac:dyDescent="0.25">
      <c r="A143" s="54"/>
      <c r="B143" s="55"/>
      <c r="C143" s="55"/>
      <c r="D143" s="55"/>
      <c r="E143" s="55"/>
      <c r="F143" s="55"/>
      <c r="G143" s="55"/>
      <c r="H143" s="55"/>
      <c r="I143" s="55"/>
      <c r="J143" s="55"/>
      <c r="K143" s="55"/>
      <c r="L143" s="55"/>
      <c r="M143" s="55"/>
      <c r="N143" s="55"/>
      <c r="O143" s="55"/>
      <c r="P143" s="55"/>
      <c r="Q143" s="55"/>
      <c r="R143" s="55"/>
      <c r="S143" s="53"/>
      <c r="T143" s="53"/>
      <c r="U143" s="53"/>
      <c r="V143" s="53"/>
      <c r="W143" s="53"/>
      <c r="X143" s="67"/>
      <c r="Y143" s="27"/>
      <c r="Z143" s="27"/>
      <c r="AA143" s="27"/>
      <c r="AB143" s="27"/>
      <c r="AC143" s="27"/>
    </row>
    <row r="144" spans="1:29" ht="15.75" x14ac:dyDescent="0.25">
      <c r="A144" s="35" t="s">
        <v>455</v>
      </c>
      <c r="B144" s="42"/>
      <c r="C144" s="59"/>
      <c r="D144" s="59" t="s">
        <v>82</v>
      </c>
      <c r="E144" s="59"/>
      <c r="F144" s="20">
        <f>F145+F146</f>
        <v>80</v>
      </c>
      <c r="G144" s="91">
        <f>SUM(G145:G146)</f>
        <v>28</v>
      </c>
      <c r="H144" s="8"/>
      <c r="I144" s="8">
        <f>H144+I148+I152</f>
        <v>15.21</v>
      </c>
      <c r="J144" s="2">
        <f>G144+(I144)</f>
        <v>43.21</v>
      </c>
      <c r="K144" s="2"/>
      <c r="L144" s="2"/>
      <c r="M144" s="1"/>
      <c r="N144" s="2"/>
      <c r="O144" s="3"/>
      <c r="P144" s="1"/>
      <c r="Q144" s="24"/>
      <c r="R144" s="24"/>
      <c r="S144" s="582" t="s">
        <v>130</v>
      </c>
      <c r="T144" s="582" t="s">
        <v>130</v>
      </c>
      <c r="U144" s="582" t="s">
        <v>136</v>
      </c>
      <c r="V144" s="582" t="s">
        <v>137</v>
      </c>
      <c r="W144" s="582" t="s">
        <v>138</v>
      </c>
      <c r="X144" s="582"/>
      <c r="Y144" s="27"/>
      <c r="Z144" s="27"/>
      <c r="AA144" s="27"/>
      <c r="AB144" s="27"/>
      <c r="AC144" s="27"/>
    </row>
    <row r="145" spans="1:29" ht="15.75" customHeight="1" x14ac:dyDescent="0.25">
      <c r="A145" s="37" t="s">
        <v>44</v>
      </c>
      <c r="B145" s="34"/>
      <c r="C145" s="34"/>
      <c r="D145" s="34"/>
      <c r="E145" s="34"/>
      <c r="F145" s="283">
        <v>40</v>
      </c>
      <c r="G145" s="18">
        <v>13.8</v>
      </c>
      <c r="H145" s="8"/>
      <c r="I145" s="8"/>
      <c r="J145" s="60"/>
      <c r="K145" s="60"/>
      <c r="L145" s="60"/>
      <c r="M145" s="1"/>
      <c r="N145" s="2">
        <f>J144</f>
        <v>43.21</v>
      </c>
      <c r="O145" s="3">
        <f>N145/F145*100</f>
        <v>108.02499999999999</v>
      </c>
      <c r="P145" s="74">
        <f>IF(G144&gt;(F145*1.05),0,(F145*1.05)-G144)</f>
        <v>14</v>
      </c>
      <c r="Q145" s="74">
        <f>IF(N145&gt;(F145*1.05),0,(F145*1.05)-N145)</f>
        <v>0</v>
      </c>
      <c r="R145" s="74">
        <f>IF(N145&gt;(F145*1.05),0,(F145*1.05)-N145)</f>
        <v>0</v>
      </c>
      <c r="S145" s="583"/>
      <c r="T145" s="583"/>
      <c r="U145" s="583"/>
      <c r="V145" s="583"/>
      <c r="W145" s="583"/>
      <c r="X145" s="583"/>
      <c r="Y145" s="27"/>
      <c r="Z145" s="27"/>
      <c r="AA145" s="27"/>
      <c r="AB145" s="27"/>
      <c r="AC145" s="27"/>
    </row>
    <row r="146" spans="1:29" x14ac:dyDescent="0.25">
      <c r="A146" s="37" t="s">
        <v>139</v>
      </c>
      <c r="B146" s="34"/>
      <c r="C146" s="34"/>
      <c r="D146" s="34"/>
      <c r="E146" s="34"/>
      <c r="F146" s="283">
        <v>40</v>
      </c>
      <c r="G146" s="18">
        <v>14.2</v>
      </c>
      <c r="H146" s="8"/>
      <c r="I146" s="8"/>
      <c r="J146" s="2"/>
      <c r="K146" s="2"/>
      <c r="L146" s="2"/>
      <c r="M146" s="60" t="s">
        <v>19</v>
      </c>
      <c r="N146" s="2"/>
      <c r="O146" s="3"/>
      <c r="P146" s="5"/>
      <c r="Q146" s="73"/>
      <c r="R146" s="73"/>
      <c r="S146" s="584"/>
      <c r="T146" s="584"/>
      <c r="U146" s="584"/>
      <c r="V146" s="584"/>
      <c r="W146" s="584"/>
      <c r="X146" s="584"/>
      <c r="Y146" s="27"/>
      <c r="Z146" s="27"/>
      <c r="AA146" s="27"/>
      <c r="AB146" s="27"/>
      <c r="AC146" s="27"/>
    </row>
    <row r="147" spans="1:29" x14ac:dyDescent="0.25">
      <c r="A147" s="54"/>
      <c r="B147" s="55"/>
      <c r="C147" s="55"/>
      <c r="D147" s="55"/>
      <c r="E147" s="55"/>
      <c r="F147" s="55"/>
      <c r="G147" s="55"/>
      <c r="H147" s="55"/>
      <c r="I147" s="55"/>
      <c r="J147" s="55"/>
      <c r="K147" s="55"/>
      <c r="L147" s="55"/>
      <c r="M147" s="55"/>
      <c r="N147" s="55"/>
      <c r="O147" s="55"/>
      <c r="P147" s="55"/>
      <c r="Q147" s="55"/>
      <c r="R147" s="55"/>
      <c r="S147" s="53"/>
      <c r="T147" s="53"/>
      <c r="U147" s="53"/>
      <c r="V147" s="53"/>
      <c r="W147" s="53"/>
      <c r="X147" s="67"/>
      <c r="Y147" s="27"/>
      <c r="Z147" s="27"/>
      <c r="AA147" s="27"/>
      <c r="AB147" s="27"/>
      <c r="AC147" s="27"/>
    </row>
    <row r="148" spans="1:29" ht="15.75" x14ac:dyDescent="0.25">
      <c r="A148" s="35" t="s">
        <v>457</v>
      </c>
      <c r="B148" s="42"/>
      <c r="C148" s="59"/>
      <c r="D148" s="59" t="s">
        <v>82</v>
      </c>
      <c r="E148" s="59"/>
      <c r="F148" s="20">
        <f>F149+F150</f>
        <v>40</v>
      </c>
      <c r="G148" s="91">
        <f>SUM(G149:G150)</f>
        <v>13.8</v>
      </c>
      <c r="H148" s="8">
        <v>5.54</v>
      </c>
      <c r="I148" s="8">
        <f>H148</f>
        <v>5.54</v>
      </c>
      <c r="J148" s="2">
        <f>G148+(I148)</f>
        <v>19.34</v>
      </c>
      <c r="K148" s="2"/>
      <c r="L148" s="2"/>
      <c r="M148" s="1"/>
      <c r="N148" s="2"/>
      <c r="O148" s="3"/>
      <c r="P148" s="1"/>
      <c r="Q148" s="24"/>
      <c r="R148" s="24"/>
      <c r="S148" s="582" t="s">
        <v>130</v>
      </c>
      <c r="T148" s="582" t="s">
        <v>130</v>
      </c>
      <c r="U148" s="582" t="s">
        <v>136</v>
      </c>
      <c r="V148" s="582" t="s">
        <v>137</v>
      </c>
      <c r="W148" s="582" t="s">
        <v>138</v>
      </c>
      <c r="X148" s="582"/>
      <c r="Y148" s="27"/>
      <c r="Z148" s="27"/>
      <c r="AA148" s="27"/>
      <c r="AB148" s="27"/>
      <c r="AC148" s="27"/>
    </row>
    <row r="149" spans="1:29" ht="15.75" customHeight="1" x14ac:dyDescent="0.25">
      <c r="A149" s="37" t="s">
        <v>44</v>
      </c>
      <c r="B149" s="34"/>
      <c r="C149" s="34"/>
      <c r="D149" s="34"/>
      <c r="E149" s="34"/>
      <c r="F149" s="21">
        <v>20</v>
      </c>
      <c r="G149" s="18">
        <v>7.2</v>
      </c>
      <c r="H149" s="8"/>
      <c r="I149" s="8"/>
      <c r="J149" s="60"/>
      <c r="K149" s="60"/>
      <c r="L149" s="60"/>
      <c r="M149" s="1"/>
      <c r="N149" s="2">
        <f>J148</f>
        <v>19.34</v>
      </c>
      <c r="O149" s="3">
        <f>N149/F149*100</f>
        <v>96.7</v>
      </c>
      <c r="P149" s="74">
        <f>IF(G148&gt;(F149*1.05),0,(F149*1.05)-G148)</f>
        <v>7.1999999999999993</v>
      </c>
      <c r="Q149" s="74">
        <f>IF(N149&gt;(F149*1.05),0,(F149*1.05)-N149)</f>
        <v>1.6600000000000001</v>
      </c>
      <c r="R149" s="74">
        <f>IF(N149&gt;(F149*1.05),0,(F149*1.05)-N149)</f>
        <v>1.6600000000000001</v>
      </c>
      <c r="S149" s="583"/>
      <c r="T149" s="583"/>
      <c r="U149" s="583"/>
      <c r="V149" s="583"/>
      <c r="W149" s="583"/>
      <c r="X149" s="583"/>
      <c r="Y149" s="27"/>
      <c r="Z149" s="27"/>
      <c r="AA149" s="27"/>
      <c r="AB149" s="27"/>
      <c r="AC149" s="27"/>
    </row>
    <row r="150" spans="1:29" x14ac:dyDescent="0.25">
      <c r="A150" s="37" t="s">
        <v>139</v>
      </c>
      <c r="B150" s="34"/>
      <c r="C150" s="34"/>
      <c r="D150" s="34"/>
      <c r="E150" s="34"/>
      <c r="F150" s="21">
        <v>20</v>
      </c>
      <c r="G150" s="18">
        <v>6.6</v>
      </c>
      <c r="H150" s="8"/>
      <c r="I150" s="8"/>
      <c r="J150" s="2"/>
      <c r="K150" s="2"/>
      <c r="L150" s="2"/>
      <c r="M150" s="60" t="s">
        <v>19</v>
      </c>
      <c r="N150" s="2"/>
      <c r="O150" s="3"/>
      <c r="P150" s="5"/>
      <c r="Q150" s="73"/>
      <c r="R150" s="73"/>
      <c r="S150" s="584"/>
      <c r="T150" s="584"/>
      <c r="U150" s="584"/>
      <c r="V150" s="584"/>
      <c r="W150" s="584"/>
      <c r="X150" s="584"/>
      <c r="Y150" s="27"/>
      <c r="Z150" s="27"/>
      <c r="AA150" s="27"/>
      <c r="AB150" s="27"/>
      <c r="AC150" s="27"/>
    </row>
    <row r="151" spans="1:29" x14ac:dyDescent="0.25">
      <c r="A151" s="54"/>
      <c r="B151" s="55"/>
      <c r="C151" s="55"/>
      <c r="D151" s="55"/>
      <c r="E151" s="55"/>
      <c r="F151" s="55"/>
      <c r="G151" s="55"/>
      <c r="H151" s="55"/>
      <c r="I151" s="55"/>
      <c r="J151" s="55"/>
      <c r="K151" s="55"/>
      <c r="L151" s="55"/>
      <c r="M151" s="55"/>
      <c r="N151" s="55"/>
      <c r="O151" s="55"/>
      <c r="P151" s="55"/>
      <c r="Q151" s="55"/>
      <c r="R151" s="55"/>
      <c r="S151" s="53"/>
      <c r="T151" s="53"/>
      <c r="U151" s="53"/>
      <c r="V151" s="53"/>
      <c r="W151" s="53"/>
      <c r="X151" s="67"/>
      <c r="Y151" s="27"/>
      <c r="Z151" s="27"/>
      <c r="AA151" s="27"/>
      <c r="AB151" s="27"/>
      <c r="AC151" s="27"/>
    </row>
    <row r="152" spans="1:29" ht="15.75" x14ac:dyDescent="0.25">
      <c r="A152" s="35" t="s">
        <v>140</v>
      </c>
      <c r="B152" s="42"/>
      <c r="C152" s="59"/>
      <c r="D152" s="59" t="s">
        <v>82</v>
      </c>
      <c r="E152" s="59"/>
      <c r="F152" s="20">
        <f>F153+F154</f>
        <v>40</v>
      </c>
      <c r="G152" s="91">
        <f>SUM(G153:G154)</f>
        <v>14</v>
      </c>
      <c r="H152" s="8">
        <f>17.67-8</f>
        <v>9.6700000000000017</v>
      </c>
      <c r="I152" s="8">
        <f>H152</f>
        <v>9.6700000000000017</v>
      </c>
      <c r="J152" s="2">
        <f>G152+(I152)</f>
        <v>23.67</v>
      </c>
      <c r="K152" s="2"/>
      <c r="L152" s="2"/>
      <c r="M152" s="1"/>
      <c r="N152" s="2"/>
      <c r="O152" s="3"/>
      <c r="P152" s="1"/>
      <c r="Q152" s="24"/>
      <c r="R152" s="24"/>
      <c r="S152" s="582" t="s">
        <v>130</v>
      </c>
      <c r="T152" s="582" t="s">
        <v>130</v>
      </c>
      <c r="U152" s="582" t="s">
        <v>136</v>
      </c>
      <c r="V152" s="582" t="s">
        <v>137</v>
      </c>
      <c r="W152" s="582" t="s">
        <v>138</v>
      </c>
      <c r="X152" s="582"/>
      <c r="Y152" s="27"/>
      <c r="Z152" s="27"/>
      <c r="AA152" s="27"/>
      <c r="AB152" s="27"/>
      <c r="AC152" s="27"/>
    </row>
    <row r="153" spans="1:29" ht="15.75" customHeight="1" x14ac:dyDescent="0.25">
      <c r="A153" s="37" t="s">
        <v>44</v>
      </c>
      <c r="B153" s="34"/>
      <c r="C153" s="34"/>
      <c r="D153" s="34"/>
      <c r="E153" s="34"/>
      <c r="F153" s="21">
        <v>20</v>
      </c>
      <c r="G153" s="18">
        <v>6.7</v>
      </c>
      <c r="H153" s="8"/>
      <c r="I153" s="8"/>
      <c r="J153" s="60"/>
      <c r="K153" s="60"/>
      <c r="L153" s="60"/>
      <c r="M153" s="1"/>
      <c r="N153" s="2">
        <f>J152</f>
        <v>23.67</v>
      </c>
      <c r="O153" s="3">
        <f>N153/F153*100</f>
        <v>118.35</v>
      </c>
      <c r="P153" s="74">
        <f>IF(G152&gt;(F153*1.05),0,(F153*1.05)-G152)</f>
        <v>7</v>
      </c>
      <c r="Q153" s="74">
        <f>IF(N153&gt;(F153*1.05),0,(F153*1.05)-N153)</f>
        <v>0</v>
      </c>
      <c r="R153" s="74">
        <f>IF(N153&gt;(F153*1.05),0,(F153*1.05)-N153)</f>
        <v>0</v>
      </c>
      <c r="S153" s="583"/>
      <c r="T153" s="583"/>
      <c r="U153" s="583"/>
      <c r="V153" s="583"/>
      <c r="W153" s="583"/>
      <c r="X153" s="583"/>
      <c r="Y153" s="27"/>
      <c r="Z153" s="27"/>
      <c r="AA153" s="27"/>
      <c r="AB153" s="27"/>
      <c r="AC153" s="27"/>
    </row>
    <row r="154" spans="1:29" x14ac:dyDescent="0.25">
      <c r="A154" s="37" t="s">
        <v>139</v>
      </c>
      <c r="B154" s="34"/>
      <c r="C154" s="34"/>
      <c r="D154" s="34"/>
      <c r="E154" s="34"/>
      <c r="F154" s="21">
        <v>20</v>
      </c>
      <c r="G154" s="18">
        <v>7.3</v>
      </c>
      <c r="H154" s="8"/>
      <c r="I154" s="8"/>
      <c r="J154" s="2"/>
      <c r="K154" s="2"/>
      <c r="L154" s="2"/>
      <c r="M154" s="60" t="s">
        <v>19</v>
      </c>
      <c r="N154" s="2"/>
      <c r="O154" s="3"/>
      <c r="P154" s="5"/>
      <c r="Q154" s="73"/>
      <c r="R154" s="73"/>
      <c r="S154" s="584"/>
      <c r="T154" s="584"/>
      <c r="U154" s="584"/>
      <c r="V154" s="584"/>
      <c r="W154" s="584"/>
      <c r="X154" s="584"/>
      <c r="Y154" s="27"/>
      <c r="Z154" s="27"/>
      <c r="AA154" s="27"/>
      <c r="AB154" s="27"/>
      <c r="AC154" s="27"/>
    </row>
    <row r="155" spans="1:29" x14ac:dyDescent="0.25">
      <c r="A155" s="54"/>
      <c r="B155" s="55"/>
      <c r="C155" s="55"/>
      <c r="D155" s="55"/>
      <c r="E155" s="55"/>
      <c r="F155" s="55"/>
      <c r="G155" s="55"/>
      <c r="H155" s="55"/>
      <c r="I155" s="55"/>
      <c r="J155" s="55"/>
      <c r="K155" s="55"/>
      <c r="L155" s="55"/>
      <c r="M155" s="55"/>
      <c r="N155" s="55"/>
      <c r="O155" s="55"/>
      <c r="P155" s="55"/>
      <c r="Q155" s="55"/>
      <c r="R155" s="55"/>
      <c r="S155" s="53"/>
      <c r="T155" s="53"/>
      <c r="U155" s="53"/>
      <c r="V155" s="53"/>
      <c r="W155" s="53"/>
      <c r="X155" s="67"/>
      <c r="Y155" s="27"/>
      <c r="Z155" s="27"/>
      <c r="AA155" s="27"/>
      <c r="AB155" s="27"/>
      <c r="AC155" s="27"/>
    </row>
    <row r="156" spans="1:29" x14ac:dyDescent="0.25">
      <c r="A156" s="54"/>
      <c r="B156" s="55"/>
      <c r="C156" s="55"/>
      <c r="D156" s="55"/>
      <c r="E156" s="55"/>
      <c r="F156" s="55"/>
      <c r="G156" s="55"/>
      <c r="H156" s="55"/>
      <c r="I156" s="55"/>
      <c r="J156" s="55"/>
      <c r="K156" s="55"/>
      <c r="L156" s="55"/>
      <c r="M156" s="55"/>
      <c r="N156" s="55"/>
      <c r="O156" s="55"/>
      <c r="P156" s="55"/>
      <c r="Q156" s="55"/>
      <c r="R156" s="55"/>
      <c r="S156" s="53"/>
      <c r="T156" s="53"/>
      <c r="U156" s="53"/>
      <c r="V156" s="53"/>
      <c r="W156" s="53"/>
      <c r="X156" s="67"/>
      <c r="Y156" s="27"/>
      <c r="Z156" s="27"/>
      <c r="AA156" s="27"/>
      <c r="AB156" s="27"/>
      <c r="AC156" s="27"/>
    </row>
    <row r="157" spans="1:29" ht="15.75" x14ac:dyDescent="0.25">
      <c r="A157" s="35" t="s">
        <v>141</v>
      </c>
      <c r="B157" s="42"/>
      <c r="C157" s="59"/>
      <c r="D157" s="59" t="s">
        <v>142</v>
      </c>
      <c r="E157" s="59"/>
      <c r="F157" s="20">
        <f>F158+F159</f>
        <v>80</v>
      </c>
      <c r="G157" s="91">
        <f>SUM(G158:G159)</f>
        <v>24.099999999999998</v>
      </c>
      <c r="H157" s="8"/>
      <c r="I157" s="8">
        <f>H157+I161+I165</f>
        <v>27.15</v>
      </c>
      <c r="J157" s="2">
        <f>G157+(I157)</f>
        <v>51.25</v>
      </c>
      <c r="K157" s="2"/>
      <c r="L157" s="2"/>
      <c r="M157" s="1"/>
      <c r="N157" s="2"/>
      <c r="O157" s="3"/>
      <c r="P157" s="1"/>
      <c r="Q157" s="556"/>
      <c r="R157" s="556"/>
      <c r="S157" s="582" t="s">
        <v>119</v>
      </c>
      <c r="T157" s="582" t="s">
        <v>143</v>
      </c>
      <c r="U157" s="582"/>
      <c r="V157" s="582" t="s">
        <v>144</v>
      </c>
      <c r="W157" s="582" t="s">
        <v>145</v>
      </c>
      <c r="X157" s="582" t="s">
        <v>467</v>
      </c>
      <c r="Y157" s="27"/>
      <c r="Z157" s="27"/>
      <c r="AA157" s="27"/>
      <c r="AB157" s="27"/>
      <c r="AC157" s="27"/>
    </row>
    <row r="158" spans="1:29" ht="15.75" customHeight="1" x14ac:dyDescent="0.25">
      <c r="A158" s="37" t="s">
        <v>20</v>
      </c>
      <c r="B158" s="34"/>
      <c r="C158" s="34"/>
      <c r="D158" s="34"/>
      <c r="E158" s="34"/>
      <c r="F158" s="21">
        <v>40</v>
      </c>
      <c r="G158" s="18">
        <f>G162+G166+G170</f>
        <v>10.799999999999999</v>
      </c>
      <c r="H158" s="8"/>
      <c r="I158" s="8"/>
      <c r="J158" s="60"/>
      <c r="K158" s="60"/>
      <c r="L158" s="60"/>
      <c r="M158" s="1"/>
      <c r="N158" s="2">
        <f>J157</f>
        <v>51.25</v>
      </c>
      <c r="O158" s="3">
        <f>N158/F158*100</f>
        <v>128.125</v>
      </c>
      <c r="P158" s="74">
        <f>IF(G157&gt;(F158*1.05),0,(F158*1.05)-G157)</f>
        <v>17.900000000000002</v>
      </c>
      <c r="Q158" s="74">
        <f>IF(N158&gt;(F158*1.05),0,(F158*1.05)-N158)</f>
        <v>0</v>
      </c>
      <c r="R158" s="74">
        <f>IF(N158&gt;(F158*1.05),0,(F158*1.05)-N158)</f>
        <v>0</v>
      </c>
      <c r="S158" s="583"/>
      <c r="T158" s="583"/>
      <c r="U158" s="583"/>
      <c r="V158" s="583"/>
      <c r="W158" s="583"/>
      <c r="X158" s="583"/>
      <c r="Y158" s="27"/>
      <c r="Z158" s="27"/>
      <c r="AA158" s="27"/>
      <c r="AB158" s="27"/>
      <c r="AC158" s="27"/>
    </row>
    <row r="159" spans="1:29" x14ac:dyDescent="0.25">
      <c r="A159" s="37" t="s">
        <v>15</v>
      </c>
      <c r="B159" s="34"/>
      <c r="C159" s="34"/>
      <c r="D159" s="34"/>
      <c r="E159" s="34"/>
      <c r="F159" s="21">
        <v>40</v>
      </c>
      <c r="G159" s="18">
        <f>G163+G167+G171</f>
        <v>13.299999999999999</v>
      </c>
      <c r="H159" s="8"/>
      <c r="I159" s="8"/>
      <c r="J159" s="2"/>
      <c r="K159" s="2"/>
      <c r="L159" s="2"/>
      <c r="M159" s="60" t="s">
        <v>19</v>
      </c>
      <c r="N159" s="2"/>
      <c r="O159" s="3"/>
      <c r="P159" s="5"/>
      <c r="Q159" s="73"/>
      <c r="R159" s="73"/>
      <c r="S159" s="584"/>
      <c r="T159" s="584"/>
      <c r="U159" s="584"/>
      <c r="V159" s="584"/>
      <c r="W159" s="584"/>
      <c r="X159" s="584"/>
      <c r="Y159" s="27"/>
      <c r="Z159" s="27"/>
      <c r="AA159" s="27"/>
      <c r="AB159" s="27"/>
      <c r="AC159" s="27"/>
    </row>
    <row r="160" spans="1:29" x14ac:dyDescent="0.25">
      <c r="A160" s="54"/>
      <c r="B160" s="55"/>
      <c r="C160" s="55"/>
      <c r="D160" s="55"/>
      <c r="E160" s="55"/>
      <c r="F160" s="55"/>
      <c r="G160" s="55"/>
      <c r="H160" s="55"/>
      <c r="I160" s="55"/>
      <c r="J160" s="55"/>
      <c r="K160" s="55"/>
      <c r="L160" s="55"/>
      <c r="M160" s="55"/>
      <c r="N160" s="55"/>
      <c r="O160" s="55"/>
      <c r="P160" s="55"/>
      <c r="Q160" s="55"/>
      <c r="R160" s="55"/>
      <c r="S160" s="53"/>
      <c r="T160" s="53"/>
      <c r="U160" s="53"/>
      <c r="V160" s="53"/>
      <c r="W160" s="53"/>
      <c r="X160" s="67"/>
      <c r="Y160" s="27"/>
      <c r="Z160" s="27"/>
      <c r="AA160" s="27"/>
      <c r="AB160" s="27"/>
      <c r="AC160" s="27"/>
    </row>
    <row r="161" spans="1:29" ht="15.75" x14ac:dyDescent="0.25">
      <c r="A161" s="35" t="s">
        <v>146</v>
      </c>
      <c r="B161" s="42"/>
      <c r="C161" s="59"/>
      <c r="D161" s="59" t="s">
        <v>142</v>
      </c>
      <c r="E161" s="59"/>
      <c r="F161" s="20">
        <f>F162+F163</f>
        <v>80</v>
      </c>
      <c r="G161" s="91">
        <f>SUM(G162:G163)</f>
        <v>0</v>
      </c>
      <c r="H161" s="8">
        <v>0</v>
      </c>
      <c r="I161" s="8">
        <v>0</v>
      </c>
      <c r="J161" s="2">
        <f>G161+(I161)</f>
        <v>0</v>
      </c>
      <c r="K161" s="2"/>
      <c r="L161" s="2"/>
      <c r="M161" s="1"/>
      <c r="N161" s="2"/>
      <c r="O161" s="3"/>
      <c r="P161" s="1"/>
      <c r="Q161" s="556"/>
      <c r="R161" s="556"/>
      <c r="S161" s="582" t="s">
        <v>119</v>
      </c>
      <c r="T161" s="582" t="s">
        <v>143</v>
      </c>
      <c r="U161" s="582"/>
      <c r="V161" s="582" t="s">
        <v>144</v>
      </c>
      <c r="W161" s="582" t="s">
        <v>145</v>
      </c>
      <c r="X161" s="582" t="s">
        <v>467</v>
      </c>
      <c r="Y161" s="27"/>
      <c r="Z161" s="27"/>
      <c r="AA161" s="27"/>
      <c r="AB161" s="27"/>
      <c r="AC161" s="27"/>
    </row>
    <row r="162" spans="1:29" ht="15.75" customHeight="1" x14ac:dyDescent="0.25">
      <c r="A162" s="37" t="s">
        <v>20</v>
      </c>
      <c r="B162" s="34"/>
      <c r="C162" s="34"/>
      <c r="D162" s="34"/>
      <c r="E162" s="34"/>
      <c r="F162" s="21">
        <v>40</v>
      </c>
      <c r="G162" s="557">
        <v>0</v>
      </c>
      <c r="H162" s="8"/>
      <c r="I162" s="8"/>
      <c r="J162" s="60"/>
      <c r="K162" s="60"/>
      <c r="L162" s="60"/>
      <c r="M162" s="1"/>
      <c r="N162" s="2">
        <f>J161</f>
        <v>0</v>
      </c>
      <c r="O162" s="3">
        <f>N162/F162*100</f>
        <v>0</v>
      </c>
      <c r="P162" s="74">
        <f>IF(G161&gt;(F162*1.05),0,(F162*1.05)-G161)</f>
        <v>42</v>
      </c>
      <c r="Q162" s="74">
        <f>IF(N162&gt;(F162*1.05),0,(F162*1.05)-N162)</f>
        <v>42</v>
      </c>
      <c r="R162" s="74">
        <f>IF(N162&gt;(F162*1.05),0,(F162*1.05)-N162)</f>
        <v>42</v>
      </c>
      <c r="S162" s="583"/>
      <c r="T162" s="583"/>
      <c r="U162" s="583"/>
      <c r="V162" s="583"/>
      <c r="W162" s="583"/>
      <c r="X162" s="583"/>
      <c r="Y162" s="27"/>
      <c r="Z162" s="27"/>
      <c r="AA162" s="27"/>
      <c r="AB162" s="27"/>
      <c r="AC162" s="27"/>
    </row>
    <row r="163" spans="1:29" x14ac:dyDescent="0.25">
      <c r="A163" s="37" t="s">
        <v>15</v>
      </c>
      <c r="B163" s="34"/>
      <c r="C163" s="34"/>
      <c r="D163" s="34"/>
      <c r="E163" s="34"/>
      <c r="F163" s="21">
        <v>40</v>
      </c>
      <c r="G163" s="557">
        <v>0</v>
      </c>
      <c r="H163" s="8"/>
      <c r="I163" s="8"/>
      <c r="J163" s="2"/>
      <c r="K163" s="2"/>
      <c r="L163" s="2"/>
      <c r="M163" s="60" t="s">
        <v>19</v>
      </c>
      <c r="N163" s="2"/>
      <c r="O163" s="3"/>
      <c r="P163" s="5"/>
      <c r="Q163" s="73"/>
      <c r="R163" s="73"/>
      <c r="S163" s="584"/>
      <c r="T163" s="584"/>
      <c r="U163" s="584"/>
      <c r="V163" s="584"/>
      <c r="W163" s="584"/>
      <c r="X163" s="584"/>
      <c r="Y163" s="27"/>
      <c r="Z163" s="27"/>
      <c r="AA163" s="27"/>
      <c r="AB163" s="27"/>
      <c r="AC163" s="27"/>
    </row>
    <row r="164" spans="1:29" x14ac:dyDescent="0.25">
      <c r="A164" s="54"/>
      <c r="B164" s="55"/>
      <c r="C164" s="55"/>
      <c r="D164" s="55"/>
      <c r="E164" s="55"/>
      <c r="F164" s="55"/>
      <c r="G164" s="55"/>
      <c r="H164" s="55"/>
      <c r="I164" s="55"/>
      <c r="J164" s="55"/>
      <c r="K164" s="55"/>
      <c r="L164" s="55"/>
      <c r="M164" s="55"/>
      <c r="N164" s="55"/>
      <c r="O164" s="55"/>
      <c r="P164" s="55"/>
      <c r="Q164" s="55"/>
      <c r="R164" s="55"/>
      <c r="S164" s="53"/>
      <c r="T164" s="53"/>
      <c r="U164" s="53"/>
      <c r="V164" s="53"/>
      <c r="W164" s="53"/>
      <c r="X164" s="67"/>
      <c r="Y164" s="27"/>
      <c r="Z164" s="27"/>
      <c r="AA164" s="27"/>
      <c r="AB164" s="27"/>
      <c r="AC164" s="27"/>
    </row>
    <row r="165" spans="1:29" ht="15.75" x14ac:dyDescent="0.25">
      <c r="A165" s="35" t="s">
        <v>147</v>
      </c>
      <c r="B165" s="42"/>
      <c r="C165" s="59"/>
      <c r="D165" s="59" t="s">
        <v>142</v>
      </c>
      <c r="E165" s="59"/>
      <c r="F165" s="20">
        <f>F166+F167</f>
        <v>80</v>
      </c>
      <c r="G165" s="91">
        <f>SUM(G166:G167)</f>
        <v>22.7</v>
      </c>
      <c r="H165" s="8">
        <v>27.15</v>
      </c>
      <c r="I165" s="8">
        <f>H165+I169</f>
        <v>27.15</v>
      </c>
      <c r="J165" s="2">
        <f>G165+(I165)</f>
        <v>49.849999999999994</v>
      </c>
      <c r="K165" s="2"/>
      <c r="L165" s="2"/>
      <c r="M165" s="1"/>
      <c r="N165" s="2"/>
      <c r="O165" s="3"/>
      <c r="P165" s="1"/>
      <c r="Q165" s="556"/>
      <c r="R165" s="556"/>
      <c r="S165" s="582" t="s">
        <v>119</v>
      </c>
      <c r="T165" s="582" t="s">
        <v>143</v>
      </c>
      <c r="U165" s="582"/>
      <c r="V165" s="582" t="s">
        <v>144</v>
      </c>
      <c r="W165" s="582" t="s">
        <v>145</v>
      </c>
      <c r="X165" s="582" t="s">
        <v>467</v>
      </c>
      <c r="Y165" s="27"/>
      <c r="Z165" s="27"/>
      <c r="AA165" s="27"/>
      <c r="AB165" s="27"/>
      <c r="AC165" s="27"/>
    </row>
    <row r="166" spans="1:29" ht="15.75" customHeight="1" x14ac:dyDescent="0.25">
      <c r="A166" s="37" t="s">
        <v>20</v>
      </c>
      <c r="B166" s="34"/>
      <c r="C166" s="34"/>
      <c r="D166" s="34"/>
      <c r="E166" s="34"/>
      <c r="F166" s="21">
        <v>40</v>
      </c>
      <c r="G166" s="18">
        <v>10.6</v>
      </c>
      <c r="H166" s="8"/>
      <c r="I166" s="8"/>
      <c r="J166" s="60"/>
      <c r="K166" s="60"/>
      <c r="L166" s="60"/>
      <c r="M166" s="1"/>
      <c r="N166" s="2">
        <f>J165</f>
        <v>49.849999999999994</v>
      </c>
      <c r="O166" s="3">
        <f>N166/F166*100</f>
        <v>124.62499999999999</v>
      </c>
      <c r="P166" s="74">
        <f>IF(G165&gt;(F166*1.05),0,(F166*1.05)-G165)</f>
        <v>19.3</v>
      </c>
      <c r="Q166" s="74">
        <f>IF(N166&gt;(F166*1.05),0,(F166*1.05)-N166)</f>
        <v>0</v>
      </c>
      <c r="R166" s="74">
        <f>IF(N166&gt;(F166*1.05),0,(F166*1.05)-N166)</f>
        <v>0</v>
      </c>
      <c r="S166" s="583"/>
      <c r="T166" s="583"/>
      <c r="U166" s="583"/>
      <c r="V166" s="583"/>
      <c r="W166" s="583"/>
      <c r="X166" s="583"/>
      <c r="Y166" s="27"/>
      <c r="Z166" s="27"/>
      <c r="AA166" s="27"/>
      <c r="AB166" s="27"/>
      <c r="AC166" s="27"/>
    </row>
    <row r="167" spans="1:29" x14ac:dyDescent="0.25">
      <c r="A167" s="37" t="s">
        <v>15</v>
      </c>
      <c r="B167" s="34"/>
      <c r="C167" s="34"/>
      <c r="D167" s="34"/>
      <c r="E167" s="34"/>
      <c r="F167" s="21">
        <v>40</v>
      </c>
      <c r="G167" s="18">
        <v>12.1</v>
      </c>
      <c r="H167" s="8"/>
      <c r="I167" s="8"/>
      <c r="J167" s="2"/>
      <c r="K167" s="2"/>
      <c r="L167" s="2"/>
      <c r="M167" s="60" t="s">
        <v>19</v>
      </c>
      <c r="N167" s="2"/>
      <c r="O167" s="3"/>
      <c r="P167" s="5"/>
      <c r="Q167" s="73"/>
      <c r="R167" s="73"/>
      <c r="S167" s="584"/>
      <c r="T167" s="584"/>
      <c r="U167" s="584"/>
      <c r="V167" s="584"/>
      <c r="W167" s="584"/>
      <c r="X167" s="584"/>
      <c r="Y167" s="27"/>
      <c r="Z167" s="27"/>
      <c r="AA167" s="27"/>
      <c r="AB167" s="27"/>
      <c r="AC167" s="27"/>
    </row>
    <row r="168" spans="1:29" x14ac:dyDescent="0.25">
      <c r="A168" s="54"/>
      <c r="B168" s="55"/>
      <c r="C168" s="55"/>
      <c r="D168" s="55"/>
      <c r="E168" s="55"/>
      <c r="F168" s="55"/>
      <c r="G168" s="55"/>
      <c r="H168" s="55"/>
      <c r="I168" s="55"/>
      <c r="J168" s="55"/>
      <c r="K168" s="55"/>
      <c r="L168" s="55"/>
      <c r="M168" s="55"/>
      <c r="N168" s="55"/>
      <c r="O168" s="55"/>
      <c r="P168" s="55"/>
      <c r="Q168" s="55"/>
      <c r="R168" s="55"/>
      <c r="S168" s="53"/>
      <c r="T168" s="53"/>
      <c r="U168" s="53"/>
      <c r="V168" s="53"/>
      <c r="W168" s="53"/>
      <c r="X168" s="67"/>
      <c r="Y168" s="27"/>
      <c r="Z168" s="27"/>
      <c r="AA168" s="27"/>
      <c r="AB168" s="27"/>
      <c r="AC168" s="27"/>
    </row>
    <row r="169" spans="1:29" ht="15.75" x14ac:dyDescent="0.25">
      <c r="A169" s="35" t="s">
        <v>148</v>
      </c>
      <c r="B169" s="42"/>
      <c r="C169" s="59"/>
      <c r="D169" s="59" t="s">
        <v>142</v>
      </c>
      <c r="E169" s="59"/>
      <c r="F169" s="20">
        <f>F170+F171</f>
        <v>8</v>
      </c>
      <c r="G169" s="91">
        <f>SUM(G170:G171)</f>
        <v>1.4</v>
      </c>
      <c r="H169" s="8">
        <v>0</v>
      </c>
      <c r="I169" s="8">
        <f>H169</f>
        <v>0</v>
      </c>
      <c r="J169" s="2">
        <f>G169+(I169)</f>
        <v>1.4</v>
      </c>
      <c r="K169" s="2"/>
      <c r="L169" s="2"/>
      <c r="M169" s="1"/>
      <c r="N169" s="2"/>
      <c r="O169" s="3"/>
      <c r="P169" s="1"/>
      <c r="Q169" s="556"/>
      <c r="R169" s="556"/>
      <c r="S169" s="582" t="s">
        <v>119</v>
      </c>
      <c r="T169" s="582" t="s">
        <v>143</v>
      </c>
      <c r="U169" s="582"/>
      <c r="V169" s="582" t="s">
        <v>144</v>
      </c>
      <c r="W169" s="582" t="s">
        <v>145</v>
      </c>
      <c r="X169" s="582" t="s">
        <v>470</v>
      </c>
      <c r="Y169" s="27"/>
      <c r="Z169" s="27"/>
      <c r="AA169" s="27"/>
      <c r="AB169" s="27"/>
      <c r="AC169" s="27"/>
    </row>
    <row r="170" spans="1:29" ht="15.75" customHeight="1" x14ac:dyDescent="0.25">
      <c r="A170" s="37" t="s">
        <v>44</v>
      </c>
      <c r="B170" s="34"/>
      <c r="C170" s="34"/>
      <c r="D170" s="34"/>
      <c r="E170" s="34"/>
      <c r="F170" s="21">
        <v>4</v>
      </c>
      <c r="G170" s="18">
        <v>0.2</v>
      </c>
      <c r="H170" s="8"/>
      <c r="I170" s="8"/>
      <c r="J170" s="60"/>
      <c r="K170" s="60"/>
      <c r="L170" s="60"/>
      <c r="M170" s="1"/>
      <c r="N170" s="2">
        <f>J169</f>
        <v>1.4</v>
      </c>
      <c r="O170" s="3">
        <f>N170/F170*100</f>
        <v>35</v>
      </c>
      <c r="P170" s="74">
        <f>IF(G169&gt;(F170*1.05),0,(F170*1.05)-G169)</f>
        <v>2.8000000000000003</v>
      </c>
      <c r="Q170" s="74">
        <f>IF(N170&gt;(F170*1.05),0,(F170*1.05)-N170)</f>
        <v>2.8000000000000003</v>
      </c>
      <c r="R170" s="74">
        <f>IF(N170&gt;(F170*1.05),0,(F170*1.05)-N170)</f>
        <v>2.8000000000000003</v>
      </c>
      <c r="S170" s="583"/>
      <c r="T170" s="583"/>
      <c r="U170" s="583"/>
      <c r="V170" s="583"/>
      <c r="W170" s="583"/>
      <c r="X170" s="583"/>
      <c r="Y170" s="27"/>
      <c r="Z170" s="27"/>
      <c r="AA170" s="27"/>
      <c r="AB170" s="27"/>
      <c r="AC170" s="27"/>
    </row>
    <row r="171" spans="1:29" x14ac:dyDescent="0.25">
      <c r="A171" s="37" t="s">
        <v>139</v>
      </c>
      <c r="B171" s="34"/>
      <c r="C171" s="34"/>
      <c r="D171" s="34"/>
      <c r="E171" s="34"/>
      <c r="F171" s="21">
        <v>4</v>
      </c>
      <c r="G171" s="18">
        <v>1.2</v>
      </c>
      <c r="H171" s="8"/>
      <c r="I171" s="8"/>
      <c r="J171" s="2"/>
      <c r="K171" s="2"/>
      <c r="L171" s="2"/>
      <c r="M171" s="60" t="s">
        <v>19</v>
      </c>
      <c r="N171" s="2"/>
      <c r="O171" s="3"/>
      <c r="P171" s="5"/>
      <c r="Q171" s="73"/>
      <c r="R171" s="73"/>
      <c r="S171" s="584"/>
      <c r="T171" s="584"/>
      <c r="U171" s="584"/>
      <c r="V171" s="584"/>
      <c r="W171" s="584"/>
      <c r="X171" s="584"/>
      <c r="Y171" s="27"/>
      <c r="Z171" s="27"/>
      <c r="AA171" s="27"/>
      <c r="AB171" s="27"/>
      <c r="AC171" s="27"/>
    </row>
    <row r="172" spans="1:29" x14ac:dyDescent="0.25">
      <c r="A172" s="54"/>
      <c r="B172" s="55"/>
      <c r="C172" s="55"/>
      <c r="D172" s="55"/>
      <c r="E172" s="55"/>
      <c r="F172" s="55"/>
      <c r="G172" s="55"/>
      <c r="H172" s="55"/>
      <c r="I172" s="55"/>
      <c r="J172" s="55"/>
      <c r="K172" s="55"/>
      <c r="L172" s="55"/>
      <c r="M172" s="55"/>
      <c r="N172" s="55"/>
      <c r="O172" s="55"/>
      <c r="P172" s="55"/>
      <c r="Q172" s="55"/>
      <c r="R172" s="55"/>
      <c r="S172" s="53"/>
      <c r="T172" s="53"/>
      <c r="U172" s="53"/>
      <c r="V172" s="53"/>
      <c r="W172" s="53"/>
      <c r="X172" s="67"/>
      <c r="Y172" s="27"/>
      <c r="Z172" s="27"/>
      <c r="AA172" s="27"/>
      <c r="AB172" s="27"/>
      <c r="AC172" s="27"/>
    </row>
    <row r="173" spans="1:29" ht="15.75" x14ac:dyDescent="0.25">
      <c r="A173" s="35" t="s">
        <v>149</v>
      </c>
      <c r="B173" s="42"/>
      <c r="C173" s="59"/>
      <c r="D173" s="59" t="s">
        <v>82</v>
      </c>
      <c r="E173" s="59"/>
      <c r="F173" s="20">
        <f>F174+F175</f>
        <v>80</v>
      </c>
      <c r="G173" s="91">
        <f>SUM(G174:G175)</f>
        <v>22.8</v>
      </c>
      <c r="H173" s="8">
        <v>0</v>
      </c>
      <c r="I173" s="8">
        <f>H173+I177+I181</f>
        <v>6.6099999999999994</v>
      </c>
      <c r="J173" s="2">
        <f>G173+(I173)</f>
        <v>29.41</v>
      </c>
      <c r="K173" s="2"/>
      <c r="L173" s="2"/>
      <c r="M173" s="1"/>
      <c r="N173" s="2"/>
      <c r="O173" s="3"/>
      <c r="P173" s="1"/>
      <c r="Q173" s="24"/>
      <c r="R173" s="24"/>
      <c r="S173" s="582" t="s">
        <v>130</v>
      </c>
      <c r="T173" s="582" t="s">
        <v>130</v>
      </c>
      <c r="U173" s="582" t="s">
        <v>150</v>
      </c>
      <c r="V173" s="582" t="s">
        <v>151</v>
      </c>
      <c r="W173" s="582" t="s">
        <v>152</v>
      </c>
      <c r="X173" s="582"/>
      <c r="Y173" s="27"/>
      <c r="Z173" s="27"/>
      <c r="AA173" s="27"/>
      <c r="AB173" s="27"/>
      <c r="AC173" s="27"/>
    </row>
    <row r="174" spans="1:29" ht="15.75" customHeight="1" x14ac:dyDescent="0.25">
      <c r="A174" s="37" t="s">
        <v>20</v>
      </c>
      <c r="B174" s="34"/>
      <c r="C174" s="34"/>
      <c r="D174" s="34"/>
      <c r="E174" s="34"/>
      <c r="F174" s="21">
        <v>40</v>
      </c>
      <c r="G174" s="18">
        <v>9.9</v>
      </c>
      <c r="H174" s="8"/>
      <c r="I174" s="8"/>
      <c r="J174" s="60"/>
      <c r="K174" s="60"/>
      <c r="L174" s="60"/>
      <c r="M174" s="1"/>
      <c r="N174" s="2">
        <f>J173</f>
        <v>29.41</v>
      </c>
      <c r="O174" s="3">
        <f>N174/F174*100</f>
        <v>73.524999999999991</v>
      </c>
      <c r="P174" s="74">
        <f>IF(G173&gt;(F174*1.05),0,(F174*1.05)-G173)</f>
        <v>19.2</v>
      </c>
      <c r="Q174" s="74">
        <f>IF(N174&gt;(F174*1.05),0,(F174*1.05)-N174)</f>
        <v>12.59</v>
      </c>
      <c r="R174" s="74">
        <f>IF(N174&gt;(F174*1.05),0,(F174*1.05)-N174)</f>
        <v>12.59</v>
      </c>
      <c r="S174" s="583"/>
      <c r="T174" s="583"/>
      <c r="U174" s="583"/>
      <c r="V174" s="583"/>
      <c r="W174" s="583"/>
      <c r="X174" s="583"/>
      <c r="Y174" s="27"/>
      <c r="Z174" s="27"/>
      <c r="AA174" s="27"/>
      <c r="AB174" s="27"/>
      <c r="AC174" s="27"/>
    </row>
    <row r="175" spans="1:29" x14ac:dyDescent="0.25">
      <c r="A175" s="37" t="s">
        <v>15</v>
      </c>
      <c r="B175" s="34"/>
      <c r="C175" s="34"/>
      <c r="D175" s="34"/>
      <c r="E175" s="34"/>
      <c r="F175" s="21">
        <v>40</v>
      </c>
      <c r="G175" s="18">
        <v>12.9</v>
      </c>
      <c r="H175" s="8"/>
      <c r="I175" s="8"/>
      <c r="J175" s="2"/>
      <c r="K175" s="2"/>
      <c r="L175" s="2"/>
      <c r="M175" s="60" t="s">
        <v>19</v>
      </c>
      <c r="N175" s="2"/>
      <c r="O175" s="3"/>
      <c r="P175" s="5"/>
      <c r="Q175" s="73"/>
      <c r="R175" s="73"/>
      <c r="S175" s="584"/>
      <c r="T175" s="584"/>
      <c r="U175" s="584"/>
      <c r="V175" s="584"/>
      <c r="W175" s="584"/>
      <c r="X175" s="584"/>
      <c r="Y175" s="27"/>
      <c r="Z175" s="27"/>
      <c r="AA175" s="27"/>
      <c r="AB175" s="27"/>
      <c r="AC175" s="27"/>
    </row>
    <row r="176" spans="1:29" x14ac:dyDescent="0.25">
      <c r="A176" s="54"/>
      <c r="B176" s="55"/>
      <c r="C176" s="55"/>
      <c r="D176" s="55"/>
      <c r="E176" s="55"/>
      <c r="F176" s="55"/>
      <c r="G176" s="55"/>
      <c r="H176" s="55"/>
      <c r="I176" s="55"/>
      <c r="J176" s="55"/>
      <c r="K176" s="55"/>
      <c r="L176" s="55"/>
      <c r="M176" s="55"/>
      <c r="N176" s="55"/>
      <c r="O176" s="55"/>
      <c r="P176" s="55"/>
      <c r="Q176" s="55"/>
      <c r="R176" s="55"/>
      <c r="S176" s="53"/>
      <c r="T176" s="53"/>
      <c r="U176" s="53"/>
      <c r="V176" s="53"/>
      <c r="W176" s="53"/>
      <c r="X176" s="67"/>
      <c r="Y176" s="27"/>
      <c r="Z176" s="27"/>
      <c r="AA176" s="27"/>
      <c r="AB176" s="27"/>
      <c r="AC176" s="27"/>
    </row>
    <row r="177" spans="1:29" ht="15.75" x14ac:dyDescent="0.25">
      <c r="A177" s="35" t="s">
        <v>153</v>
      </c>
      <c r="B177" s="42"/>
      <c r="C177" s="59"/>
      <c r="D177" s="59" t="s">
        <v>82</v>
      </c>
      <c r="E177" s="59"/>
      <c r="F177" s="20">
        <f>F178+F179</f>
        <v>40</v>
      </c>
      <c r="G177" s="91">
        <f>SUM(G178:G179)</f>
        <v>7.6</v>
      </c>
      <c r="H177" s="8">
        <v>2.19</v>
      </c>
      <c r="I177" s="8">
        <f>H177</f>
        <v>2.19</v>
      </c>
      <c r="J177" s="2">
        <f>G177+(I177)</f>
        <v>9.7899999999999991</v>
      </c>
      <c r="K177" s="2"/>
      <c r="L177" s="2"/>
      <c r="M177" s="1"/>
      <c r="N177" s="2"/>
      <c r="O177" s="3"/>
      <c r="P177" s="1"/>
      <c r="Q177" s="24"/>
      <c r="R177" s="24"/>
      <c r="S177" s="582" t="s">
        <v>130</v>
      </c>
      <c r="T177" s="582" t="s">
        <v>130</v>
      </c>
      <c r="U177" s="582" t="s">
        <v>150</v>
      </c>
      <c r="V177" s="582" t="s">
        <v>151</v>
      </c>
      <c r="W177" s="582" t="s">
        <v>152</v>
      </c>
      <c r="X177" s="582"/>
      <c r="Y177" s="27"/>
      <c r="Z177" s="27"/>
      <c r="AA177" s="27"/>
      <c r="AB177" s="27"/>
      <c r="AC177" s="27"/>
    </row>
    <row r="178" spans="1:29" ht="15.75" customHeight="1" x14ac:dyDescent="0.25">
      <c r="A178" s="37" t="s">
        <v>20</v>
      </c>
      <c r="B178" s="34"/>
      <c r="C178" s="34"/>
      <c r="D178" s="34"/>
      <c r="E178" s="34"/>
      <c r="F178" s="21">
        <v>20</v>
      </c>
      <c r="G178" s="18">
        <v>4</v>
      </c>
      <c r="H178" s="8"/>
      <c r="I178" s="8"/>
      <c r="J178" s="60"/>
      <c r="K178" s="60"/>
      <c r="L178" s="60"/>
      <c r="M178" s="1"/>
      <c r="N178" s="2">
        <f>J177</f>
        <v>9.7899999999999991</v>
      </c>
      <c r="O178" s="3">
        <f>N178/F178*100</f>
        <v>48.949999999999996</v>
      </c>
      <c r="P178" s="74">
        <f>IF(G177&gt;(F178*1.05),0,(F178*1.05)-G177)</f>
        <v>13.4</v>
      </c>
      <c r="Q178" s="74">
        <f>IF(N178&gt;(F178*1.05),0,(F178*1.05)-N178)</f>
        <v>11.21</v>
      </c>
      <c r="R178" s="74">
        <f>IF(N178&gt;(F178*1.05),0,(F178*1.05)-N178)</f>
        <v>11.21</v>
      </c>
      <c r="S178" s="583"/>
      <c r="T178" s="583"/>
      <c r="U178" s="583"/>
      <c r="V178" s="583"/>
      <c r="W178" s="583"/>
      <c r="X178" s="583"/>
      <c r="Y178" s="27"/>
      <c r="Z178" s="27"/>
      <c r="AA178" s="27"/>
      <c r="AB178" s="27"/>
      <c r="AC178" s="27"/>
    </row>
    <row r="179" spans="1:29" x14ac:dyDescent="0.25">
      <c r="A179" s="37" t="s">
        <v>15</v>
      </c>
      <c r="B179" s="34"/>
      <c r="C179" s="34"/>
      <c r="D179" s="34"/>
      <c r="E179" s="34"/>
      <c r="F179" s="21">
        <v>20</v>
      </c>
      <c r="G179" s="18">
        <v>3.6</v>
      </c>
      <c r="H179" s="8"/>
      <c r="I179" s="8"/>
      <c r="J179" s="2"/>
      <c r="K179" s="2"/>
      <c r="L179" s="2"/>
      <c r="M179" s="60" t="s">
        <v>19</v>
      </c>
      <c r="N179" s="2"/>
      <c r="O179" s="3"/>
      <c r="P179" s="5"/>
      <c r="Q179" s="73"/>
      <c r="R179" s="73"/>
      <c r="S179" s="584"/>
      <c r="T179" s="584"/>
      <c r="U179" s="584"/>
      <c r="V179" s="584"/>
      <c r="W179" s="584"/>
      <c r="X179" s="584"/>
      <c r="Y179" s="27"/>
      <c r="Z179" s="27"/>
      <c r="AA179" s="27"/>
      <c r="AB179" s="27"/>
      <c r="AC179" s="27"/>
    </row>
    <row r="180" spans="1:29" x14ac:dyDescent="0.25">
      <c r="A180" s="54"/>
      <c r="B180" s="55"/>
      <c r="C180" s="55"/>
      <c r="D180" s="55"/>
      <c r="E180" s="55"/>
      <c r="F180" s="55"/>
      <c r="G180" s="55"/>
      <c r="H180" s="55"/>
      <c r="I180" s="55"/>
      <c r="J180" s="55"/>
      <c r="K180" s="55"/>
      <c r="L180" s="55"/>
      <c r="M180" s="55"/>
      <c r="N180" s="55"/>
      <c r="O180" s="55"/>
      <c r="P180" s="55"/>
      <c r="Q180" s="55"/>
      <c r="R180" s="55"/>
      <c r="S180" s="53"/>
      <c r="T180" s="53"/>
      <c r="U180" s="53"/>
      <c r="V180" s="53"/>
      <c r="W180" s="53"/>
      <c r="X180" s="67"/>
      <c r="Y180" s="27"/>
      <c r="Z180" s="27"/>
      <c r="AA180" s="27"/>
      <c r="AB180" s="27"/>
      <c r="AC180" s="27"/>
    </row>
    <row r="181" spans="1:29" ht="15.75" x14ac:dyDescent="0.25">
      <c r="A181" s="35" t="s">
        <v>154</v>
      </c>
      <c r="B181" s="42"/>
      <c r="C181" s="59"/>
      <c r="D181" s="59" t="s">
        <v>82</v>
      </c>
      <c r="E181" s="59"/>
      <c r="F181" s="20">
        <f>F182+F183</f>
        <v>40</v>
      </c>
      <c r="G181" s="91">
        <f>SUM(G182:G183)</f>
        <v>15.3</v>
      </c>
      <c r="H181" s="8">
        <v>4.42</v>
      </c>
      <c r="I181" s="8">
        <f>H181</f>
        <v>4.42</v>
      </c>
      <c r="J181" s="2">
        <f>G181+(I181)</f>
        <v>19.72</v>
      </c>
      <c r="K181" s="2"/>
      <c r="L181" s="2"/>
      <c r="M181" s="1"/>
      <c r="N181" s="2"/>
      <c r="O181" s="3"/>
      <c r="P181" s="1"/>
      <c r="Q181" s="24"/>
      <c r="R181" s="24"/>
      <c r="S181" s="582" t="s">
        <v>130</v>
      </c>
      <c r="T181" s="582" t="s">
        <v>130</v>
      </c>
      <c r="U181" s="582" t="s">
        <v>150</v>
      </c>
      <c r="V181" s="582" t="s">
        <v>151</v>
      </c>
      <c r="W181" s="582" t="s">
        <v>152</v>
      </c>
      <c r="X181" s="582"/>
      <c r="Y181" s="27"/>
      <c r="Z181" s="27"/>
      <c r="AA181" s="27"/>
      <c r="AB181" s="27"/>
      <c r="AC181" s="27"/>
    </row>
    <row r="182" spans="1:29" ht="15.75" customHeight="1" x14ac:dyDescent="0.25">
      <c r="A182" s="37" t="s">
        <v>20</v>
      </c>
      <c r="B182" s="34"/>
      <c r="C182" s="34"/>
      <c r="D182" s="34"/>
      <c r="E182" s="34"/>
      <c r="F182" s="21">
        <v>20</v>
      </c>
      <c r="G182" s="18">
        <v>6</v>
      </c>
      <c r="H182" s="8"/>
      <c r="I182" s="8"/>
      <c r="J182" s="60"/>
      <c r="K182" s="60"/>
      <c r="L182" s="60"/>
      <c r="M182" s="1"/>
      <c r="N182" s="2">
        <f>J181</f>
        <v>19.72</v>
      </c>
      <c r="O182" s="3">
        <f>N182/F182*100</f>
        <v>98.6</v>
      </c>
      <c r="P182" s="74">
        <f>IF(G181&gt;(F182*1.05),0,(F182*1.05)-G181)</f>
        <v>5.6999999999999993</v>
      </c>
      <c r="Q182" s="74">
        <f>IF(N182&gt;(F182*1.05),0,(F182*1.05)-N182)</f>
        <v>1.2800000000000011</v>
      </c>
      <c r="R182" s="74">
        <f>IF(N182&gt;(F182*1.05),0,(F182*1.05)-N182)</f>
        <v>1.2800000000000011</v>
      </c>
      <c r="S182" s="583"/>
      <c r="T182" s="583"/>
      <c r="U182" s="583"/>
      <c r="V182" s="583"/>
      <c r="W182" s="583"/>
      <c r="X182" s="583"/>
      <c r="Y182" s="27"/>
      <c r="Z182" s="27"/>
      <c r="AA182" s="27"/>
      <c r="AB182" s="27"/>
      <c r="AC182" s="27"/>
    </row>
    <row r="183" spans="1:29" x14ac:dyDescent="0.25">
      <c r="A183" s="37" t="s">
        <v>15</v>
      </c>
      <c r="B183" s="34"/>
      <c r="C183" s="34"/>
      <c r="D183" s="34"/>
      <c r="E183" s="34"/>
      <c r="F183" s="21">
        <v>20</v>
      </c>
      <c r="G183" s="18">
        <v>9.3000000000000007</v>
      </c>
      <c r="H183" s="8"/>
      <c r="I183" s="8"/>
      <c r="J183" s="2"/>
      <c r="K183" s="2"/>
      <c r="L183" s="2"/>
      <c r="M183" s="60" t="s">
        <v>19</v>
      </c>
      <c r="N183" s="2"/>
      <c r="O183" s="3"/>
      <c r="P183" s="5"/>
      <c r="Q183" s="73"/>
      <c r="R183" s="73"/>
      <c r="S183" s="584"/>
      <c r="T183" s="584"/>
      <c r="U183" s="584"/>
      <c r="V183" s="584"/>
      <c r="W183" s="584"/>
      <c r="X183" s="584"/>
      <c r="Y183" s="27"/>
      <c r="Z183" s="27"/>
      <c r="AA183" s="27"/>
      <c r="AB183" s="27"/>
      <c r="AC183" s="27"/>
    </row>
    <row r="184" spans="1:29" x14ac:dyDescent="0.25">
      <c r="A184" s="280"/>
      <c r="B184" s="65"/>
      <c r="C184" s="65"/>
      <c r="D184" s="65"/>
      <c r="E184" s="65"/>
      <c r="F184" s="65"/>
      <c r="G184" s="65"/>
      <c r="H184" s="65"/>
      <c r="I184" s="65"/>
      <c r="J184" s="65"/>
      <c r="K184" s="65"/>
      <c r="L184" s="65"/>
      <c r="M184" s="65"/>
      <c r="N184" s="65"/>
      <c r="O184" s="65"/>
      <c r="P184" s="65"/>
      <c r="Q184" s="65"/>
      <c r="R184" s="65"/>
      <c r="S184" s="52"/>
      <c r="T184" s="52"/>
      <c r="U184" s="52"/>
      <c r="V184" s="52"/>
      <c r="W184" s="52"/>
      <c r="X184" s="66"/>
      <c r="Y184" s="27"/>
      <c r="Z184" s="27"/>
      <c r="AA184" s="27"/>
      <c r="AB184" s="27"/>
      <c r="AC184" s="27"/>
    </row>
    <row r="185" spans="1:29" ht="15.75" customHeight="1" x14ac:dyDescent="0.25">
      <c r="A185" s="54"/>
      <c r="B185" s="55"/>
      <c r="C185" s="55"/>
      <c r="D185" s="55"/>
      <c r="E185" s="55"/>
      <c r="F185" s="55"/>
      <c r="G185" s="55"/>
      <c r="H185" s="55"/>
      <c r="I185" s="55"/>
      <c r="J185" s="55"/>
      <c r="K185" s="55"/>
      <c r="L185" s="55"/>
      <c r="M185" s="55"/>
      <c r="N185" s="55"/>
      <c r="O185" s="55"/>
      <c r="P185" s="55"/>
      <c r="Q185" s="55"/>
      <c r="R185" s="55"/>
      <c r="S185" s="53"/>
      <c r="T185" s="53"/>
      <c r="U185" s="53"/>
      <c r="V185" s="53"/>
      <c r="W185" s="53"/>
      <c r="X185" s="67"/>
      <c r="Y185" s="27"/>
      <c r="Z185" s="27"/>
      <c r="AA185" s="27"/>
      <c r="AB185" s="27"/>
      <c r="AC185" s="27"/>
    </row>
    <row r="186" spans="1:29" ht="15.75" x14ac:dyDescent="0.25">
      <c r="A186" s="35" t="s">
        <v>538</v>
      </c>
      <c r="B186" s="42"/>
      <c r="C186" s="59" t="s">
        <v>156</v>
      </c>
      <c r="D186" s="59"/>
      <c r="E186" s="59"/>
      <c r="F186" s="20">
        <f>F187+F188</f>
        <v>126</v>
      </c>
      <c r="G186" s="91">
        <f>SUM(G187:G188)</f>
        <v>19</v>
      </c>
      <c r="H186" s="8">
        <v>32.549999999999997</v>
      </c>
      <c r="I186" s="8">
        <f>H186</f>
        <v>32.549999999999997</v>
      </c>
      <c r="J186" s="2">
        <f>G186+(I186)</f>
        <v>51.55</v>
      </c>
      <c r="K186" s="2"/>
      <c r="L186" s="2"/>
      <c r="M186" s="1"/>
      <c r="N186" s="2"/>
      <c r="O186" s="3"/>
      <c r="P186" s="1"/>
      <c r="Q186" s="24"/>
      <c r="R186" s="24"/>
      <c r="S186" s="582" t="s">
        <v>130</v>
      </c>
      <c r="T186" s="582" t="s">
        <v>130</v>
      </c>
      <c r="U186" s="582" t="s">
        <v>157</v>
      </c>
      <c r="V186" s="582" t="s">
        <v>158</v>
      </c>
      <c r="W186" s="582" t="s">
        <v>159</v>
      </c>
      <c r="X186" s="582" t="s">
        <v>160</v>
      </c>
      <c r="Y186" s="27"/>
      <c r="Z186" s="27"/>
      <c r="AA186" s="27"/>
      <c r="AB186" s="27"/>
      <c r="AC186" s="27"/>
    </row>
    <row r="187" spans="1:29" x14ac:dyDescent="0.25">
      <c r="A187" s="37" t="s">
        <v>20</v>
      </c>
      <c r="B187" s="34"/>
      <c r="C187" s="34"/>
      <c r="D187" s="34"/>
      <c r="E187" s="34"/>
      <c r="F187" s="21">
        <v>63</v>
      </c>
      <c r="G187" s="18">
        <v>10</v>
      </c>
      <c r="H187" s="8"/>
      <c r="I187" s="8"/>
      <c r="J187" s="60"/>
      <c r="K187" s="60"/>
      <c r="L187" s="60"/>
      <c r="M187" s="1"/>
      <c r="N187" s="2">
        <f>J186</f>
        <v>51.55</v>
      </c>
      <c r="O187" s="3">
        <f>N187/F187*100</f>
        <v>81.825396825396822</v>
      </c>
      <c r="P187" s="74">
        <f>IF(G186&gt;(F187*1.05),0,(F187*1.05)-G186)</f>
        <v>47.150000000000006</v>
      </c>
      <c r="Q187" s="74">
        <f>IF(N187&gt;(F187*1.05),0,(F187*1.05)-N187)</f>
        <v>14.600000000000009</v>
      </c>
      <c r="R187" s="74">
        <f>IF(N187&gt;(F187*1.05),0,(F187*1.05)-N187)</f>
        <v>14.600000000000009</v>
      </c>
      <c r="S187" s="583"/>
      <c r="T187" s="583"/>
      <c r="U187" s="583"/>
      <c r="V187" s="583"/>
      <c r="W187" s="583"/>
      <c r="X187" s="583"/>
      <c r="Y187" s="27"/>
      <c r="Z187" s="27"/>
      <c r="AA187" s="27"/>
      <c r="AB187" s="27"/>
      <c r="AC187" s="27"/>
    </row>
    <row r="188" spans="1:29" ht="15.75" customHeight="1" x14ac:dyDescent="0.25">
      <c r="A188" s="37" t="s">
        <v>15</v>
      </c>
      <c r="B188" s="34"/>
      <c r="C188" s="34"/>
      <c r="D188" s="34"/>
      <c r="E188" s="34"/>
      <c r="F188" s="21">
        <v>63</v>
      </c>
      <c r="G188" s="18">
        <v>9</v>
      </c>
      <c r="H188" s="8"/>
      <c r="I188" s="8"/>
      <c r="J188" s="2"/>
      <c r="K188" s="2"/>
      <c r="L188" s="2"/>
      <c r="M188" s="60" t="s">
        <v>19</v>
      </c>
      <c r="N188" s="2"/>
      <c r="O188" s="3"/>
      <c r="P188" s="5"/>
      <c r="Q188" s="73"/>
      <c r="R188" s="73"/>
      <c r="S188" s="584"/>
      <c r="T188" s="584"/>
      <c r="U188" s="584"/>
      <c r="V188" s="584"/>
      <c r="W188" s="584"/>
      <c r="X188" s="584"/>
      <c r="Y188" s="27"/>
      <c r="Z188" s="27"/>
      <c r="AA188" s="27"/>
      <c r="AB188" s="27"/>
      <c r="AC188" s="27"/>
    </row>
    <row r="189" spans="1:29" x14ac:dyDescent="0.25">
      <c r="A189" s="54"/>
      <c r="B189" s="55"/>
      <c r="C189" s="55"/>
      <c r="D189" s="55"/>
      <c r="E189" s="55"/>
      <c r="F189" s="55"/>
      <c r="G189" s="55"/>
      <c r="H189" s="55"/>
      <c r="I189" s="55"/>
      <c r="J189" s="55"/>
      <c r="K189" s="55"/>
      <c r="L189" s="55"/>
      <c r="M189" s="55"/>
      <c r="N189" s="55"/>
      <c r="O189" s="55"/>
      <c r="P189" s="55"/>
      <c r="Q189" s="55"/>
      <c r="R189" s="55"/>
      <c r="S189" s="53"/>
      <c r="T189" s="53"/>
      <c r="U189" s="53"/>
      <c r="V189" s="53"/>
      <c r="W189" s="53"/>
      <c r="X189" s="67"/>
      <c r="Y189" s="27"/>
      <c r="Z189" s="27"/>
      <c r="AA189" s="27"/>
      <c r="AB189" s="27"/>
      <c r="AC189" s="27"/>
    </row>
    <row r="190" spans="1:29" ht="15.75" customHeight="1" x14ac:dyDescent="0.25">
      <c r="A190" s="563" t="s">
        <v>522</v>
      </c>
      <c r="B190" s="267"/>
      <c r="C190" s="57" t="s">
        <v>155</v>
      </c>
      <c r="D190" s="57"/>
      <c r="E190" s="57"/>
      <c r="F190" s="20">
        <f>F191+F192</f>
        <v>126</v>
      </c>
      <c r="G190" s="91">
        <f>SUM(G191:G192)</f>
        <v>27.9</v>
      </c>
      <c r="H190" s="8"/>
      <c r="I190" s="8">
        <f>10+I194+I198</f>
        <v>54.1</v>
      </c>
      <c r="J190" s="2">
        <f>G190+(I190)</f>
        <v>82</v>
      </c>
      <c r="K190" s="2"/>
      <c r="L190" s="2"/>
      <c r="M190" s="1"/>
      <c r="N190" s="2"/>
      <c r="O190" s="3"/>
      <c r="P190" s="1"/>
      <c r="Q190" s="24"/>
      <c r="R190" s="24"/>
      <c r="S190" s="582" t="s">
        <v>161</v>
      </c>
      <c r="T190" s="582" t="s">
        <v>161</v>
      </c>
      <c r="U190" s="638"/>
      <c r="V190" s="638" t="s">
        <v>167</v>
      </c>
      <c r="W190" s="641" t="s">
        <v>168</v>
      </c>
      <c r="X190" s="266"/>
      <c r="Y190" s="27"/>
      <c r="Z190" s="27"/>
      <c r="AA190" s="27"/>
      <c r="AB190" s="27"/>
      <c r="AC190" s="27"/>
    </row>
    <row r="191" spans="1:29" ht="15.75" x14ac:dyDescent="0.25">
      <c r="A191" s="563" t="s">
        <v>20</v>
      </c>
      <c r="B191" s="267"/>
      <c r="C191" s="57"/>
      <c r="D191" s="57"/>
      <c r="E191" s="57"/>
      <c r="F191" s="25">
        <v>63</v>
      </c>
      <c r="G191" s="557">
        <f>G195+G199</f>
        <v>12.6</v>
      </c>
      <c r="H191" s="8"/>
      <c r="I191" s="8"/>
      <c r="J191" s="60"/>
      <c r="K191" s="60"/>
      <c r="L191" s="60"/>
      <c r="M191" s="1"/>
      <c r="N191" s="2">
        <f>J190</f>
        <v>82</v>
      </c>
      <c r="O191" s="3">
        <f>N191/F191*100</f>
        <v>130.15873015873015</v>
      </c>
      <c r="P191" s="74">
        <f>IF(G190&gt;(F191*1.05),0,(F191*1.05)-G190)</f>
        <v>38.250000000000007</v>
      </c>
      <c r="Q191" s="74">
        <f>IF(N191&gt;(F191*1.05),0,(F191*1.05)-N191)</f>
        <v>0</v>
      </c>
      <c r="R191" s="74">
        <f>IF(N191&gt;(F191*1.05),0,(F191*1.05)-N191)</f>
        <v>0</v>
      </c>
      <c r="S191" s="583"/>
      <c r="T191" s="583"/>
      <c r="U191" s="639"/>
      <c r="V191" s="639"/>
      <c r="W191" s="642"/>
      <c r="X191" s="68"/>
      <c r="Y191" s="27"/>
      <c r="Z191" s="27"/>
      <c r="AA191" s="27"/>
      <c r="AB191" s="27"/>
      <c r="AC191" s="27"/>
    </row>
    <row r="192" spans="1:29" x14ac:dyDescent="0.25">
      <c r="A192" s="563" t="s">
        <v>15</v>
      </c>
      <c r="B192" s="32"/>
      <c r="C192" s="32"/>
      <c r="D192" s="32"/>
      <c r="E192" s="32"/>
      <c r="F192" s="21">
        <v>63</v>
      </c>
      <c r="G192" s="557">
        <f>G196+G200</f>
        <v>15.3</v>
      </c>
      <c r="H192" s="8"/>
      <c r="I192" s="8"/>
      <c r="J192" s="2"/>
      <c r="K192" s="2"/>
      <c r="L192" s="2"/>
      <c r="M192" s="60" t="s">
        <v>19</v>
      </c>
      <c r="N192" s="2"/>
      <c r="O192" s="3"/>
      <c r="P192" s="5"/>
      <c r="Q192" s="73"/>
      <c r="R192" s="73"/>
      <c r="S192" s="584"/>
      <c r="T192" s="584"/>
      <c r="U192" s="640"/>
      <c r="V192" s="640"/>
      <c r="W192" s="643"/>
      <c r="X192" s="69"/>
      <c r="Y192" s="27"/>
      <c r="Z192" s="27"/>
      <c r="AA192" s="27"/>
      <c r="AB192" s="27"/>
      <c r="AC192" s="27"/>
    </row>
    <row r="193" spans="1:29" x14ac:dyDescent="0.25">
      <c r="A193" s="329" t="s">
        <v>534</v>
      </c>
      <c r="B193" s="65"/>
      <c r="C193" s="65"/>
      <c r="D193" s="65"/>
      <c r="E193" s="65"/>
      <c r="F193" s="65"/>
      <c r="G193" s="65"/>
      <c r="H193" s="65"/>
      <c r="I193" s="65"/>
      <c r="J193" s="65"/>
      <c r="K193" s="65"/>
      <c r="L193" s="65"/>
      <c r="M193" s="65"/>
      <c r="N193" s="65"/>
      <c r="O193" s="65"/>
      <c r="P193" s="65"/>
      <c r="Q193" s="65"/>
      <c r="R193" s="65"/>
      <c r="S193" s="52"/>
      <c r="T193" s="52"/>
      <c r="U193" s="52"/>
      <c r="V193" s="52"/>
      <c r="W193" s="52"/>
      <c r="X193" s="66"/>
      <c r="Y193" s="27"/>
      <c r="Z193" s="27"/>
      <c r="AA193" s="27"/>
      <c r="AB193" s="27"/>
      <c r="AC193" s="27"/>
    </row>
    <row r="194" spans="1:29" ht="15.75" x14ac:dyDescent="0.25">
      <c r="A194" s="35" t="s">
        <v>536</v>
      </c>
      <c r="B194" s="42"/>
      <c r="C194" s="59"/>
      <c r="D194" s="59"/>
      <c r="E194" s="59" t="s">
        <v>40</v>
      </c>
      <c r="F194" s="20">
        <f>F195+F196</f>
        <v>20</v>
      </c>
      <c r="G194" s="91">
        <f>SUM(G195:G196)</f>
        <v>14.8</v>
      </c>
      <c r="H194" s="558">
        <v>30.35</v>
      </c>
      <c r="I194" s="8">
        <f>H194</f>
        <v>30.35</v>
      </c>
      <c r="J194" s="2">
        <f>G194+(I194)</f>
        <v>45.150000000000006</v>
      </c>
      <c r="K194" s="2"/>
      <c r="L194" s="2"/>
      <c r="M194" s="1"/>
      <c r="N194" s="2"/>
      <c r="O194" s="3"/>
      <c r="P194" s="1"/>
      <c r="Q194" s="556"/>
      <c r="R194" s="556"/>
      <c r="S194" s="582" t="s">
        <v>527</v>
      </c>
      <c r="T194" s="582" t="s">
        <v>528</v>
      </c>
      <c r="U194" s="582"/>
      <c r="V194" s="582" t="s">
        <v>529</v>
      </c>
      <c r="W194" s="582" t="s">
        <v>530</v>
      </c>
      <c r="X194" s="582" t="s">
        <v>467</v>
      </c>
      <c r="Y194" s="27"/>
      <c r="Z194" s="27"/>
      <c r="AA194" s="27"/>
      <c r="AB194" s="27"/>
      <c r="AC194" s="27"/>
    </row>
    <row r="195" spans="1:29" ht="15.75" customHeight="1" x14ac:dyDescent="0.25">
      <c r="A195" s="37" t="s">
        <v>20</v>
      </c>
      <c r="B195" s="34"/>
      <c r="C195" s="34"/>
      <c r="D195" s="34"/>
      <c r="E195" s="34"/>
      <c r="F195" s="21">
        <v>10</v>
      </c>
      <c r="G195" s="18">
        <v>9.1</v>
      </c>
      <c r="H195" s="8"/>
      <c r="I195" s="8"/>
      <c r="J195" s="60"/>
      <c r="K195" s="60"/>
      <c r="L195" s="60"/>
      <c r="M195" s="1"/>
      <c r="N195" s="2">
        <f>J194</f>
        <v>45.150000000000006</v>
      </c>
      <c r="O195" s="3">
        <f>N195/F195*100</f>
        <v>451.50000000000006</v>
      </c>
      <c r="P195" s="74">
        <f>IF(G194&gt;(F195*1.05),0,(F195*1.05)-G194)</f>
        <v>0</v>
      </c>
      <c r="Q195" s="74">
        <f>IF(N195&gt;(F195*1.05),0,(F195*1.05)-N195)</f>
        <v>0</v>
      </c>
      <c r="R195" s="74">
        <f>IF(N195&gt;(F195*1.05),0,(F195*1.05)-N195)</f>
        <v>0</v>
      </c>
      <c r="S195" s="583"/>
      <c r="T195" s="583"/>
      <c r="U195" s="583"/>
      <c r="V195" s="583"/>
      <c r="W195" s="583"/>
      <c r="X195" s="583"/>
      <c r="Y195" s="27"/>
      <c r="Z195" s="27"/>
      <c r="AA195" s="27"/>
      <c r="AB195" s="27"/>
      <c r="AC195" s="27"/>
    </row>
    <row r="196" spans="1:29" x14ac:dyDescent="0.25">
      <c r="A196" s="37" t="s">
        <v>15</v>
      </c>
      <c r="B196" s="34"/>
      <c r="C196" s="34"/>
      <c r="D196" s="34"/>
      <c r="E196" s="34"/>
      <c r="F196" s="21">
        <v>10</v>
      </c>
      <c r="G196" s="18">
        <v>5.7</v>
      </c>
      <c r="H196" s="8"/>
      <c r="I196" s="8"/>
      <c r="J196" s="2"/>
      <c r="K196" s="2"/>
      <c r="L196" s="2"/>
      <c r="M196" s="60" t="s">
        <v>19</v>
      </c>
      <c r="N196" s="2"/>
      <c r="O196" s="3"/>
      <c r="P196" s="5"/>
      <c r="Q196" s="73"/>
      <c r="R196" s="73"/>
      <c r="S196" s="584"/>
      <c r="T196" s="584"/>
      <c r="U196" s="584"/>
      <c r="V196" s="584"/>
      <c r="W196" s="584"/>
      <c r="X196" s="584"/>
      <c r="Y196" s="27"/>
      <c r="Z196" s="27"/>
      <c r="AA196" s="27"/>
      <c r="AB196" s="27"/>
      <c r="AC196" s="27"/>
    </row>
    <row r="197" spans="1:29" x14ac:dyDescent="0.25">
      <c r="A197" s="54"/>
      <c r="B197" s="55"/>
      <c r="C197" s="55"/>
      <c r="D197" s="55"/>
      <c r="E197" s="55"/>
      <c r="F197" s="55"/>
      <c r="G197" s="55"/>
      <c r="H197" s="55"/>
      <c r="I197" s="55"/>
      <c r="J197" s="55"/>
      <c r="K197" s="55"/>
      <c r="L197" s="55"/>
      <c r="M197" s="55"/>
      <c r="N197" s="55"/>
      <c r="O197" s="55"/>
      <c r="P197" s="55"/>
      <c r="Q197" s="55"/>
      <c r="R197" s="55"/>
      <c r="S197" s="53"/>
      <c r="T197" s="53"/>
      <c r="U197" s="53"/>
      <c r="V197" s="53"/>
      <c r="W197" s="53"/>
      <c r="X197" s="67"/>
      <c r="Y197" s="27"/>
      <c r="Z197" s="27"/>
      <c r="AA197" s="27"/>
      <c r="AB197" s="27"/>
      <c r="AC197" s="27"/>
    </row>
    <row r="198" spans="1:29" ht="15.75" x14ac:dyDescent="0.25">
      <c r="A198" s="35" t="s">
        <v>537</v>
      </c>
      <c r="B198" s="42"/>
      <c r="C198" s="59"/>
      <c r="D198" s="59"/>
      <c r="E198" s="59" t="s">
        <v>40</v>
      </c>
      <c r="F198" s="20">
        <f>F199+F200</f>
        <v>26</v>
      </c>
      <c r="G198" s="91">
        <f>SUM(G199:G200)</f>
        <v>13.1</v>
      </c>
      <c r="H198" s="8">
        <v>13.75</v>
      </c>
      <c r="I198" s="8">
        <f>H198</f>
        <v>13.75</v>
      </c>
      <c r="J198" s="2">
        <f>G198+(I198)</f>
        <v>26.85</v>
      </c>
      <c r="K198" s="2"/>
      <c r="L198" s="2"/>
      <c r="M198" s="1"/>
      <c r="N198" s="2"/>
      <c r="O198" s="3"/>
      <c r="P198" s="1"/>
      <c r="Q198" s="556"/>
      <c r="R198" s="556"/>
      <c r="S198" s="582" t="s">
        <v>527</v>
      </c>
      <c r="T198" s="582" t="s">
        <v>531</v>
      </c>
      <c r="U198" s="582"/>
      <c r="V198" s="582" t="s">
        <v>532</v>
      </c>
      <c r="W198" s="582" t="s">
        <v>533</v>
      </c>
      <c r="X198" s="582" t="s">
        <v>467</v>
      </c>
      <c r="Y198" s="27"/>
      <c r="Z198" s="27"/>
      <c r="AA198" s="27"/>
      <c r="AB198" s="27"/>
      <c r="AC198" s="27"/>
    </row>
    <row r="199" spans="1:29" ht="15.75" customHeight="1" x14ac:dyDescent="0.25">
      <c r="A199" s="37" t="s">
        <v>20</v>
      </c>
      <c r="B199" s="34"/>
      <c r="C199" s="34"/>
      <c r="D199" s="34"/>
      <c r="E199" s="34"/>
      <c r="F199" s="21">
        <v>16</v>
      </c>
      <c r="G199" s="18">
        <v>3.5</v>
      </c>
      <c r="H199" s="8"/>
      <c r="I199" s="8"/>
      <c r="J199" s="60"/>
      <c r="K199" s="60"/>
      <c r="L199" s="60"/>
      <c r="M199" s="1"/>
      <c r="N199" s="2">
        <f>J198</f>
        <v>26.85</v>
      </c>
      <c r="O199" s="3">
        <f>N199/F199*100</f>
        <v>167.8125</v>
      </c>
      <c r="P199" s="74">
        <f>IF(G198&gt;(F199*1.05),0,(F199*1.05)-G198)</f>
        <v>3.7000000000000011</v>
      </c>
      <c r="Q199" s="74">
        <f>IF(N199&gt;(F199*1.05),0,(F199*1.05)-N199)</f>
        <v>0</v>
      </c>
      <c r="R199" s="74">
        <f>IF(N199&gt;(F199*1.05),0,(F199*1.05)-N199)</f>
        <v>0</v>
      </c>
      <c r="S199" s="583"/>
      <c r="T199" s="583"/>
      <c r="U199" s="583"/>
      <c r="V199" s="583"/>
      <c r="W199" s="583"/>
      <c r="X199" s="583"/>
      <c r="Y199" s="27"/>
      <c r="Z199" s="27"/>
      <c r="AA199" s="27"/>
      <c r="AB199" s="27"/>
      <c r="AC199" s="27"/>
    </row>
    <row r="200" spans="1:29" x14ac:dyDescent="0.25">
      <c r="A200" s="37" t="s">
        <v>15</v>
      </c>
      <c r="B200" s="34"/>
      <c r="C200" s="34"/>
      <c r="D200" s="34"/>
      <c r="E200" s="34"/>
      <c r="F200" s="21">
        <v>10</v>
      </c>
      <c r="G200" s="18">
        <v>9.6</v>
      </c>
      <c r="H200" s="8"/>
      <c r="I200" s="8"/>
      <c r="J200" s="2"/>
      <c r="K200" s="2"/>
      <c r="L200" s="2"/>
      <c r="M200" s="60" t="s">
        <v>19</v>
      </c>
      <c r="N200" s="2"/>
      <c r="O200" s="3"/>
      <c r="P200" s="5"/>
      <c r="Q200" s="73"/>
      <c r="R200" s="73"/>
      <c r="S200" s="584"/>
      <c r="T200" s="584"/>
      <c r="U200" s="584"/>
      <c r="V200" s="584"/>
      <c r="W200" s="584"/>
      <c r="X200" s="584"/>
      <c r="Y200" s="27"/>
      <c r="Z200" s="27"/>
      <c r="AA200" s="27"/>
      <c r="AB200" s="27"/>
      <c r="AC200" s="27"/>
    </row>
    <row r="201" spans="1:29" ht="15.75" customHeight="1" outlineLevel="1" x14ac:dyDescent="0.25">
      <c r="A201" s="329"/>
      <c r="B201" s="65"/>
      <c r="C201" s="65"/>
      <c r="D201" s="65"/>
      <c r="E201" s="65"/>
      <c r="F201" s="65"/>
      <c r="G201" s="65"/>
      <c r="H201" s="65"/>
      <c r="I201" s="65"/>
      <c r="J201" s="65"/>
      <c r="K201" s="65"/>
      <c r="L201" s="65"/>
      <c r="M201" s="65"/>
      <c r="N201" s="65"/>
      <c r="O201" s="65"/>
      <c r="P201" s="65"/>
      <c r="Q201" s="65"/>
      <c r="R201" s="65"/>
      <c r="S201" s="52"/>
      <c r="T201" s="52"/>
      <c r="U201" s="52"/>
      <c r="V201" s="52"/>
      <c r="W201" s="52"/>
      <c r="X201" s="66"/>
      <c r="Y201" s="27"/>
      <c r="Z201" s="27"/>
      <c r="AA201" s="27"/>
      <c r="AB201" s="27"/>
      <c r="AC201" s="27"/>
    </row>
    <row r="202" spans="1:29" ht="15.75" outlineLevel="1" x14ac:dyDescent="0.25">
      <c r="A202" s="35" t="s">
        <v>523</v>
      </c>
      <c r="B202" s="42"/>
      <c r="C202" s="59"/>
      <c r="D202" s="59" t="s">
        <v>45</v>
      </c>
      <c r="E202" s="59"/>
      <c r="F202" s="20">
        <f>F203+F204</f>
        <v>80.5</v>
      </c>
      <c r="G202" s="91">
        <f>SUM(G203:G205)</f>
        <v>17</v>
      </c>
      <c r="H202" s="8">
        <v>4.3600000000000003</v>
      </c>
      <c r="I202" s="8">
        <f>H202</f>
        <v>4.3600000000000003</v>
      </c>
      <c r="J202" s="2">
        <f>G202+(I202)</f>
        <v>21.36</v>
      </c>
      <c r="K202" s="2"/>
      <c r="L202" s="2"/>
      <c r="M202" s="1"/>
      <c r="N202" s="2"/>
      <c r="O202" s="3"/>
      <c r="P202" s="1"/>
      <c r="Q202" s="556"/>
      <c r="R202" s="556"/>
      <c r="S202" s="582" t="s">
        <v>92</v>
      </c>
      <c r="T202" s="582" t="s">
        <v>92</v>
      </c>
      <c r="U202" s="582" t="s">
        <v>405</v>
      </c>
      <c r="V202" s="582" t="s">
        <v>406</v>
      </c>
      <c r="W202" s="582" t="s">
        <v>407</v>
      </c>
      <c r="X202" s="582" t="s">
        <v>408</v>
      </c>
      <c r="Y202" s="27"/>
      <c r="Z202" s="27"/>
      <c r="AA202" s="27"/>
      <c r="AB202" s="27"/>
      <c r="AC202" s="27"/>
    </row>
    <row r="203" spans="1:29" ht="15.75" customHeight="1" outlineLevel="1" x14ac:dyDescent="0.25">
      <c r="A203" s="37" t="s">
        <v>20</v>
      </c>
      <c r="B203" s="34"/>
      <c r="C203" s="34"/>
      <c r="D203" s="34"/>
      <c r="E203" s="34"/>
      <c r="F203" s="21">
        <v>40.5</v>
      </c>
      <c r="G203" s="18">
        <v>1.3</v>
      </c>
      <c r="H203" s="8"/>
      <c r="I203" s="8"/>
      <c r="J203" s="60"/>
      <c r="K203" s="60"/>
      <c r="L203" s="60"/>
      <c r="M203" s="1"/>
      <c r="N203" s="2">
        <f>J202</f>
        <v>21.36</v>
      </c>
      <c r="O203" s="3">
        <f>N203/(F204+F205)*100</f>
        <v>35.6</v>
      </c>
      <c r="P203" s="74">
        <f>IF(G202&gt;((F204+F205)*1.05),0,((F204+F205)*1.05)-G202)</f>
        <v>46</v>
      </c>
      <c r="Q203" s="74">
        <f>IF(N203&gt;((F204+F205)*1.05),0,((F204+F205)*1.05)-N203)</f>
        <v>41.64</v>
      </c>
      <c r="R203" s="74">
        <f>IF(N203&gt;((F204+F205)*1.05),0,((F204+F205)*1.05)-N203)</f>
        <v>41.64</v>
      </c>
      <c r="S203" s="583"/>
      <c r="T203" s="583"/>
      <c r="U203" s="583"/>
      <c r="V203" s="583"/>
      <c r="W203" s="583"/>
      <c r="X203" s="583"/>
      <c r="Y203" s="27"/>
      <c r="Z203" s="27"/>
      <c r="AA203" s="27"/>
      <c r="AB203" s="27"/>
      <c r="AC203" s="27"/>
    </row>
    <row r="204" spans="1:29" ht="15.75" customHeight="1" outlineLevel="1" x14ac:dyDescent="0.25">
      <c r="A204" s="37" t="s">
        <v>15</v>
      </c>
      <c r="B204" s="34"/>
      <c r="C204" s="34"/>
      <c r="D204" s="34"/>
      <c r="E204" s="34"/>
      <c r="F204" s="21">
        <v>40</v>
      </c>
      <c r="G204" s="18">
        <v>3.3</v>
      </c>
      <c r="H204" s="8"/>
      <c r="I204" s="8"/>
      <c r="J204" s="2"/>
      <c r="K204" s="2"/>
      <c r="L204" s="2"/>
      <c r="M204" s="60" t="s">
        <v>19</v>
      </c>
      <c r="N204" s="2"/>
      <c r="O204" s="3"/>
      <c r="P204" s="5"/>
      <c r="Q204" s="73"/>
      <c r="R204" s="73"/>
      <c r="S204" s="583"/>
      <c r="T204" s="583"/>
      <c r="U204" s="583"/>
      <c r="V204" s="583"/>
      <c r="W204" s="583"/>
      <c r="X204" s="583"/>
      <c r="Y204" s="27"/>
      <c r="Z204" s="27"/>
      <c r="AA204" s="27"/>
      <c r="AB204" s="27"/>
      <c r="AC204" s="27"/>
    </row>
    <row r="205" spans="1:29" outlineLevel="1" x14ac:dyDescent="0.25">
      <c r="A205" s="37" t="s">
        <v>409</v>
      </c>
      <c r="B205" s="34"/>
      <c r="C205" s="34"/>
      <c r="D205" s="34"/>
      <c r="E205" s="34"/>
      <c r="F205" s="21">
        <v>20</v>
      </c>
      <c r="G205" s="18">
        <v>12.4</v>
      </c>
      <c r="H205" s="8"/>
      <c r="I205" s="8"/>
      <c r="J205" s="2"/>
      <c r="K205" s="2"/>
      <c r="L205" s="2"/>
      <c r="M205" s="60" t="s">
        <v>19</v>
      </c>
      <c r="N205" s="2"/>
      <c r="O205" s="3"/>
      <c r="P205" s="5"/>
      <c r="Q205" s="73"/>
      <c r="R205" s="73"/>
      <c r="S205" s="584"/>
      <c r="T205" s="584"/>
      <c r="U205" s="584"/>
      <c r="V205" s="584"/>
      <c r="W205" s="584"/>
      <c r="X205" s="584"/>
      <c r="Y205" s="27"/>
      <c r="Z205" s="27"/>
      <c r="AA205" s="27"/>
      <c r="AB205" s="27"/>
      <c r="AC205" s="27"/>
    </row>
    <row r="206" spans="1:29" ht="15.75" customHeight="1" outlineLevel="1" x14ac:dyDescent="0.25">
      <c r="A206" s="329"/>
      <c r="B206" s="65"/>
      <c r="C206" s="65"/>
      <c r="D206" s="65"/>
      <c r="E206" s="65"/>
      <c r="F206" s="65"/>
      <c r="G206" s="65"/>
      <c r="H206" s="65"/>
      <c r="I206" s="65"/>
      <c r="J206" s="65"/>
      <c r="K206" s="65"/>
      <c r="L206" s="65"/>
      <c r="M206" s="65"/>
      <c r="N206" s="65"/>
      <c r="O206" s="65"/>
      <c r="P206" s="65"/>
      <c r="Q206" s="65"/>
      <c r="R206" s="65"/>
      <c r="S206" s="52"/>
      <c r="T206" s="52"/>
      <c r="U206" s="52"/>
      <c r="V206" s="52"/>
      <c r="W206" s="52"/>
      <c r="X206" s="66"/>
      <c r="Y206" s="27"/>
      <c r="Z206" s="27"/>
      <c r="AA206" s="27"/>
      <c r="AB206" s="27"/>
      <c r="AC206" s="27"/>
    </row>
    <row r="207" spans="1:29" ht="15.75" customHeight="1" outlineLevel="1" x14ac:dyDescent="0.25">
      <c r="A207" s="35" t="s">
        <v>524</v>
      </c>
      <c r="B207" s="42"/>
      <c r="C207" s="59"/>
      <c r="D207" s="59" t="s">
        <v>42</v>
      </c>
      <c r="E207" s="59"/>
      <c r="F207" s="20">
        <f>F208+F209</f>
        <v>20</v>
      </c>
      <c r="G207" s="91">
        <f>SUM(G208:G209)</f>
        <v>13.3</v>
      </c>
      <c r="H207" s="8">
        <v>2.4500000000000002</v>
      </c>
      <c r="I207" s="8">
        <f>H207</f>
        <v>2.4500000000000002</v>
      </c>
      <c r="J207" s="2">
        <f>G207+(I207)</f>
        <v>15.75</v>
      </c>
      <c r="K207" s="2"/>
      <c r="L207" s="2"/>
      <c r="M207" s="1"/>
      <c r="N207" s="2"/>
      <c r="O207" s="3"/>
      <c r="P207" s="1"/>
      <c r="Q207" s="556"/>
      <c r="R207" s="556"/>
      <c r="S207" s="582" t="s">
        <v>130</v>
      </c>
      <c r="T207" s="582" t="s">
        <v>130</v>
      </c>
      <c r="U207" s="582" t="s">
        <v>410</v>
      </c>
      <c r="V207" s="582" t="s">
        <v>411</v>
      </c>
      <c r="W207" s="582" t="s">
        <v>412</v>
      </c>
      <c r="X207" s="582" t="s">
        <v>413</v>
      </c>
      <c r="Y207" s="27"/>
      <c r="Z207" s="27"/>
      <c r="AA207" s="27"/>
      <c r="AB207" s="27"/>
      <c r="AC207" s="27"/>
    </row>
    <row r="208" spans="1:29" ht="15.75" customHeight="1" outlineLevel="1" x14ac:dyDescent="0.25">
      <c r="A208" s="37" t="s">
        <v>20</v>
      </c>
      <c r="B208" s="34"/>
      <c r="C208" s="34"/>
      <c r="D208" s="34"/>
      <c r="E208" s="34"/>
      <c r="F208" s="21">
        <v>10</v>
      </c>
      <c r="G208" s="18">
        <v>6.3</v>
      </c>
      <c r="H208" s="8"/>
      <c r="I208" s="8"/>
      <c r="J208" s="60"/>
      <c r="K208" s="60"/>
      <c r="L208" s="60"/>
      <c r="M208" s="1"/>
      <c r="N208" s="2">
        <f>J207</f>
        <v>15.75</v>
      </c>
      <c r="O208" s="3">
        <f>N208/(F208+F209)*100</f>
        <v>78.75</v>
      </c>
      <c r="P208" s="74">
        <f>IF(G207&gt;((F208+F209)*1.05),0,((F208+F209)*1.05)-G207)</f>
        <v>7.6999999999999993</v>
      </c>
      <c r="Q208" s="74">
        <f>IF(N208&gt;((F208+F209)*1.05),0,((F208+F209)*1.05)-N208)</f>
        <v>5.25</v>
      </c>
      <c r="R208" s="74">
        <f>IF(N208&gt;((F208+F209)*1.05),0,((F208+F209)*1.05)-N208)</f>
        <v>5.25</v>
      </c>
      <c r="S208" s="583"/>
      <c r="T208" s="583"/>
      <c r="U208" s="583"/>
      <c r="V208" s="583"/>
      <c r="W208" s="583"/>
      <c r="X208" s="583"/>
      <c r="Y208" s="27"/>
      <c r="Z208" s="27"/>
      <c r="AA208" s="27"/>
      <c r="AB208" s="27"/>
      <c r="AC208" s="27"/>
    </row>
    <row r="209" spans="1:29" outlineLevel="1" x14ac:dyDescent="0.25">
      <c r="A209" s="37" t="s">
        <v>15</v>
      </c>
      <c r="B209" s="34"/>
      <c r="C209" s="34"/>
      <c r="D209" s="34"/>
      <c r="E209" s="34"/>
      <c r="F209" s="21">
        <v>10</v>
      </c>
      <c r="G209" s="18">
        <v>7</v>
      </c>
      <c r="H209" s="8"/>
      <c r="I209" s="8"/>
      <c r="J209" s="2"/>
      <c r="K209" s="2"/>
      <c r="L209" s="2"/>
      <c r="M209" s="60" t="s">
        <v>19</v>
      </c>
      <c r="N209" s="2"/>
      <c r="O209" s="3"/>
      <c r="P209" s="5"/>
      <c r="Q209" s="73"/>
      <c r="R209" s="73"/>
      <c r="S209" s="583"/>
      <c r="T209" s="583"/>
      <c r="U209" s="583"/>
      <c r="V209" s="583"/>
      <c r="W209" s="583"/>
      <c r="X209" s="583"/>
      <c r="Y209" s="27"/>
      <c r="Z209" s="27"/>
      <c r="AA209" s="27"/>
      <c r="AB209" s="27"/>
      <c r="AC209" s="27"/>
    </row>
    <row r="210" spans="1:29" outlineLevel="1" x14ac:dyDescent="0.25">
      <c r="A210" s="37" t="s">
        <v>44</v>
      </c>
      <c r="B210" s="34"/>
      <c r="C210" s="34"/>
      <c r="D210" s="34"/>
      <c r="E210" s="34"/>
      <c r="F210" s="21">
        <v>16</v>
      </c>
      <c r="G210" s="18">
        <v>4</v>
      </c>
      <c r="H210" s="8"/>
      <c r="I210" s="8"/>
      <c r="J210" s="2"/>
      <c r="K210" s="2"/>
      <c r="L210" s="2"/>
      <c r="M210" s="60" t="s">
        <v>19</v>
      </c>
      <c r="N210" s="2"/>
      <c r="O210" s="3"/>
      <c r="P210" s="5"/>
      <c r="Q210" s="73"/>
      <c r="R210" s="73"/>
      <c r="S210" s="584"/>
      <c r="T210" s="584"/>
      <c r="U210" s="584"/>
      <c r="V210" s="584"/>
      <c r="W210" s="584"/>
      <c r="X210" s="584"/>
      <c r="Y210" s="27"/>
      <c r="Z210" s="27"/>
      <c r="AA210" s="27"/>
      <c r="AB210" s="27"/>
      <c r="AC210" s="27"/>
    </row>
    <row r="211" spans="1:29" ht="15.75" customHeight="1" outlineLevel="1" x14ac:dyDescent="0.25">
      <c r="A211" s="329" t="s">
        <v>162</v>
      </c>
      <c r="B211" s="65"/>
      <c r="C211" s="65"/>
      <c r="D211" s="65"/>
      <c r="E211" s="65"/>
      <c r="F211" s="65"/>
      <c r="G211" s="65"/>
      <c r="H211" s="65"/>
      <c r="I211" s="65"/>
      <c r="J211" s="65"/>
      <c r="K211" s="65"/>
      <c r="L211" s="65"/>
      <c r="M211" s="65"/>
      <c r="N211" s="65"/>
      <c r="O211" s="65"/>
      <c r="P211" s="65"/>
      <c r="Q211" s="65"/>
      <c r="R211" s="65"/>
      <c r="S211" s="52"/>
      <c r="T211" s="52"/>
      <c r="U211" s="52"/>
      <c r="V211" s="52"/>
      <c r="W211" s="52"/>
      <c r="X211" s="66"/>
      <c r="Y211" s="27"/>
      <c r="Z211" s="27"/>
      <c r="AA211" s="27"/>
      <c r="AB211" s="27"/>
      <c r="AC211" s="27"/>
    </row>
    <row r="212" spans="1:29" ht="15.75" outlineLevel="1" x14ac:dyDescent="0.25">
      <c r="A212" s="35" t="s">
        <v>525</v>
      </c>
      <c r="B212" s="42"/>
      <c r="C212" s="59"/>
      <c r="D212" s="59"/>
      <c r="E212" s="59"/>
      <c r="F212" s="20">
        <f>F213+F214</f>
        <v>31</v>
      </c>
      <c r="G212" s="91">
        <f>SUM(G213:G214)</f>
        <v>8.4</v>
      </c>
      <c r="H212" s="8">
        <v>0</v>
      </c>
      <c r="I212" s="8">
        <f>H212</f>
        <v>0</v>
      </c>
      <c r="J212" s="2">
        <f>G212+(I212)</f>
        <v>8.4</v>
      </c>
      <c r="K212" s="2"/>
      <c r="L212" s="2"/>
      <c r="M212" s="1"/>
      <c r="N212" s="2"/>
      <c r="O212" s="3"/>
      <c r="P212" s="1"/>
      <c r="Q212" s="556"/>
      <c r="R212" s="556"/>
      <c r="S212" s="582" t="s">
        <v>163</v>
      </c>
      <c r="T212" s="582" t="s">
        <v>164</v>
      </c>
      <c r="U212" s="582"/>
      <c r="V212" s="582" t="s">
        <v>414</v>
      </c>
      <c r="W212" s="582" t="s">
        <v>415</v>
      </c>
      <c r="X212" s="644"/>
      <c r="Y212" s="27"/>
      <c r="Z212" s="27"/>
      <c r="AA212" s="27"/>
      <c r="AB212" s="27"/>
      <c r="AC212" s="27"/>
    </row>
    <row r="213" spans="1:29" outlineLevel="1" x14ac:dyDescent="0.25">
      <c r="A213" s="37" t="s">
        <v>20</v>
      </c>
      <c r="B213" s="34"/>
      <c r="C213" s="34"/>
      <c r="D213" s="34" t="s">
        <v>45</v>
      </c>
      <c r="E213" s="34"/>
      <c r="F213" s="21">
        <v>16</v>
      </c>
      <c r="G213" s="18">
        <v>1.1000000000000001</v>
      </c>
      <c r="H213" s="8"/>
      <c r="I213" s="8"/>
      <c r="J213" s="60"/>
      <c r="K213" s="60"/>
      <c r="L213" s="60"/>
      <c r="M213" s="1"/>
      <c r="N213" s="2">
        <f>J212</f>
        <v>8.4</v>
      </c>
      <c r="O213" s="3">
        <f>N213/F213*100</f>
        <v>52.5</v>
      </c>
      <c r="P213" s="74">
        <f>IF(G212&gt;(F213*1.05),0,(F213*1.05)-G212)</f>
        <v>8.4</v>
      </c>
      <c r="Q213" s="74">
        <f>IF(N213&gt;(F213*1.05),0,(F213*1.05)-N213)</f>
        <v>8.4</v>
      </c>
      <c r="R213" s="74">
        <f>IF(N213&gt;(F213*1.05),0,(F213*1.05)-N213)</f>
        <v>8.4</v>
      </c>
      <c r="S213" s="583"/>
      <c r="T213" s="583"/>
      <c r="U213" s="583"/>
      <c r="V213" s="583"/>
      <c r="W213" s="583"/>
      <c r="X213" s="646"/>
      <c r="Y213" s="27"/>
      <c r="Z213" s="27"/>
      <c r="AA213" s="27"/>
      <c r="AB213" s="27"/>
      <c r="AC213" s="27"/>
    </row>
    <row r="214" spans="1:29" outlineLevel="1" x14ac:dyDescent="0.25">
      <c r="A214" s="37" t="s">
        <v>15</v>
      </c>
      <c r="B214" s="34"/>
      <c r="C214" s="34"/>
      <c r="D214" s="34"/>
      <c r="E214" s="34"/>
      <c r="F214" s="21">
        <v>15</v>
      </c>
      <c r="G214" s="18">
        <v>7.3</v>
      </c>
      <c r="H214" s="8"/>
      <c r="I214" s="8"/>
      <c r="J214" s="2"/>
      <c r="K214" s="2"/>
      <c r="L214" s="2"/>
      <c r="M214" s="60" t="s">
        <v>19</v>
      </c>
      <c r="N214" s="2"/>
      <c r="O214" s="3"/>
      <c r="P214" s="5"/>
      <c r="Q214" s="73"/>
      <c r="R214" s="73"/>
      <c r="S214" s="584"/>
      <c r="T214" s="584"/>
      <c r="U214" s="584"/>
      <c r="V214" s="584"/>
      <c r="W214" s="584"/>
      <c r="X214" s="645"/>
      <c r="Y214" s="27"/>
      <c r="Z214" s="27"/>
      <c r="AA214" s="27"/>
      <c r="AB214" s="27"/>
      <c r="AC214" s="27"/>
    </row>
    <row r="215" spans="1:29" ht="15.75" customHeight="1" outlineLevel="1" x14ac:dyDescent="0.25">
      <c r="A215" s="54"/>
      <c r="B215" s="55"/>
      <c r="C215" s="55"/>
      <c r="D215" s="55"/>
      <c r="E215" s="55"/>
      <c r="F215" s="55"/>
      <c r="G215" s="55"/>
      <c r="H215" s="55"/>
      <c r="I215" s="55"/>
      <c r="J215" s="55"/>
      <c r="K215" s="55"/>
      <c r="L215" s="55"/>
      <c r="M215" s="55"/>
      <c r="N215" s="55"/>
      <c r="O215" s="55"/>
      <c r="P215" s="55"/>
      <c r="Q215" s="55"/>
      <c r="R215" s="55"/>
      <c r="S215" s="53"/>
      <c r="T215" s="53"/>
      <c r="U215" s="53"/>
      <c r="V215" s="53"/>
      <c r="W215" s="53"/>
      <c r="X215" s="67"/>
      <c r="Y215" s="27"/>
      <c r="Z215" s="27"/>
      <c r="AA215" s="27"/>
      <c r="AB215" s="27"/>
      <c r="AC215" s="27"/>
    </row>
    <row r="216" spans="1:29" ht="15.75" outlineLevel="1" x14ac:dyDescent="0.25">
      <c r="A216" s="35" t="s">
        <v>526</v>
      </c>
      <c r="B216" s="42"/>
      <c r="C216" s="59"/>
      <c r="D216" s="59" t="s">
        <v>45</v>
      </c>
      <c r="E216" s="59"/>
      <c r="F216" s="20">
        <f>F217</f>
        <v>3</v>
      </c>
      <c r="G216" s="91">
        <f>SUM(G217:G217)</f>
        <v>0.6</v>
      </c>
      <c r="H216" s="8">
        <v>0.4</v>
      </c>
      <c r="I216" s="8">
        <f>H216</f>
        <v>0.4</v>
      </c>
      <c r="J216" s="2">
        <f>G216+(I216)</f>
        <v>1</v>
      </c>
      <c r="K216" s="2"/>
      <c r="L216" s="2"/>
      <c r="M216" s="1"/>
      <c r="N216" s="2"/>
      <c r="O216" s="3"/>
      <c r="P216" s="1"/>
      <c r="Q216" s="556"/>
      <c r="R216" s="556"/>
      <c r="S216" s="582" t="s">
        <v>163</v>
      </c>
      <c r="T216" s="582" t="s">
        <v>416</v>
      </c>
      <c r="U216" s="582"/>
      <c r="V216" s="582" t="s">
        <v>417</v>
      </c>
      <c r="W216" s="582" t="s">
        <v>418</v>
      </c>
      <c r="X216" s="644"/>
      <c r="Y216" s="27"/>
      <c r="Z216" s="27"/>
      <c r="AA216" s="27"/>
      <c r="AB216" s="27"/>
      <c r="AC216" s="27"/>
    </row>
    <row r="217" spans="1:29" outlineLevel="1" x14ac:dyDescent="0.25">
      <c r="A217" s="37" t="s">
        <v>20</v>
      </c>
      <c r="B217" s="34"/>
      <c r="C217" s="34"/>
      <c r="D217" s="34"/>
      <c r="E217" s="34"/>
      <c r="F217" s="21">
        <v>3</v>
      </c>
      <c r="G217" s="18">
        <v>0.6</v>
      </c>
      <c r="H217" s="8"/>
      <c r="I217" s="8"/>
      <c r="J217" s="60"/>
      <c r="K217" s="60"/>
      <c r="L217" s="60"/>
      <c r="M217" s="1"/>
      <c r="N217" s="2">
        <f>J216</f>
        <v>1</v>
      </c>
      <c r="O217" s="3">
        <f>N217/F217*100</f>
        <v>33.333333333333329</v>
      </c>
      <c r="P217" s="74">
        <f>IF(G216&gt;(F217*1.05),0,(F217*1.05)-G216)</f>
        <v>2.5500000000000003</v>
      </c>
      <c r="Q217" s="74">
        <f>IF(N217&gt;(F217*1.05),0,(F217*1.05)-N217)</f>
        <v>2.1500000000000004</v>
      </c>
      <c r="R217" s="74">
        <f>IF(N217&gt;(F217*1.05),0,(F217*1.05)-N217)</f>
        <v>2.1500000000000004</v>
      </c>
      <c r="S217" s="584"/>
      <c r="T217" s="584"/>
      <c r="U217" s="584"/>
      <c r="V217" s="584"/>
      <c r="W217" s="584"/>
      <c r="X217" s="645"/>
      <c r="Y217" s="27"/>
      <c r="Z217" s="27"/>
      <c r="AA217" s="27"/>
      <c r="AB217" s="27"/>
      <c r="AC217" s="27"/>
    </row>
    <row r="218" spans="1:29" x14ac:dyDescent="0.25">
      <c r="A218" s="9"/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</row>
    <row r="219" spans="1:29" x14ac:dyDescent="0.25">
      <c r="A219" s="9"/>
      <c r="B219" s="9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</row>
  </sheetData>
  <mergeCells count="317">
    <mergeCell ref="S169:S171"/>
    <mergeCell ref="T169:T171"/>
    <mergeCell ref="U169:U171"/>
    <mergeCell ref="V169:V171"/>
    <mergeCell ref="W169:W171"/>
    <mergeCell ref="X169:X171"/>
    <mergeCell ref="S64:S65"/>
    <mergeCell ref="T64:T65"/>
    <mergeCell ref="U64:U65"/>
    <mergeCell ref="V64:V65"/>
    <mergeCell ref="W64:W65"/>
    <mergeCell ref="X64:X65"/>
    <mergeCell ref="S119:S121"/>
    <mergeCell ref="T119:T121"/>
    <mergeCell ref="U119:U121"/>
    <mergeCell ref="V119:V121"/>
    <mergeCell ref="W119:W121"/>
    <mergeCell ref="X119:X121"/>
    <mergeCell ref="S123:S125"/>
    <mergeCell ref="T123:T125"/>
    <mergeCell ref="U123:U125"/>
    <mergeCell ref="V123:V125"/>
    <mergeCell ref="W123:W125"/>
    <mergeCell ref="X123:X125"/>
    <mergeCell ref="S157:S159"/>
    <mergeCell ref="T157:T159"/>
    <mergeCell ref="U157:U159"/>
    <mergeCell ref="V157:V159"/>
    <mergeCell ref="W157:W159"/>
    <mergeCell ref="X157:X159"/>
    <mergeCell ref="S127:S129"/>
    <mergeCell ref="T127:T129"/>
    <mergeCell ref="U127:U129"/>
    <mergeCell ref="V127:V129"/>
    <mergeCell ref="W127:W129"/>
    <mergeCell ref="X127:X129"/>
    <mergeCell ref="S131:S133"/>
    <mergeCell ref="T131:T133"/>
    <mergeCell ref="U131:U133"/>
    <mergeCell ref="V131:V133"/>
    <mergeCell ref="W131:W133"/>
    <mergeCell ref="X131:X133"/>
    <mergeCell ref="S194:S196"/>
    <mergeCell ref="T194:T196"/>
    <mergeCell ref="U194:U196"/>
    <mergeCell ref="V194:V196"/>
    <mergeCell ref="W194:W196"/>
    <mergeCell ref="X194:X196"/>
    <mergeCell ref="S198:S200"/>
    <mergeCell ref="T198:T200"/>
    <mergeCell ref="U198:U200"/>
    <mergeCell ref="V198:V200"/>
    <mergeCell ref="W198:W200"/>
    <mergeCell ref="X198:X200"/>
    <mergeCell ref="S90:S92"/>
    <mergeCell ref="T90:T92"/>
    <mergeCell ref="U90:U92"/>
    <mergeCell ref="V90:V92"/>
    <mergeCell ref="W90:W92"/>
    <mergeCell ref="X90:X92"/>
    <mergeCell ref="S94:S95"/>
    <mergeCell ref="T94:T95"/>
    <mergeCell ref="U94:U95"/>
    <mergeCell ref="V94:V95"/>
    <mergeCell ref="W94:W95"/>
    <mergeCell ref="X94:X95"/>
    <mergeCell ref="S82:S84"/>
    <mergeCell ref="T82:T84"/>
    <mergeCell ref="U82:U84"/>
    <mergeCell ref="V82:V84"/>
    <mergeCell ref="W82:W84"/>
    <mergeCell ref="X82:X84"/>
    <mergeCell ref="S86:S88"/>
    <mergeCell ref="T86:T88"/>
    <mergeCell ref="U86:U88"/>
    <mergeCell ref="V86:V88"/>
    <mergeCell ref="W86:W88"/>
    <mergeCell ref="X86:X88"/>
    <mergeCell ref="S74:S76"/>
    <mergeCell ref="T74:T76"/>
    <mergeCell ref="U74:U76"/>
    <mergeCell ref="V74:V76"/>
    <mergeCell ref="W74:W76"/>
    <mergeCell ref="X74:X76"/>
    <mergeCell ref="S78:S80"/>
    <mergeCell ref="T78:T80"/>
    <mergeCell ref="U78:U80"/>
    <mergeCell ref="V78:V80"/>
    <mergeCell ref="W78:W80"/>
    <mergeCell ref="X78:X80"/>
    <mergeCell ref="S48:S50"/>
    <mergeCell ref="T48:T50"/>
    <mergeCell ref="U48:U50"/>
    <mergeCell ref="V48:V50"/>
    <mergeCell ref="W48:W50"/>
    <mergeCell ref="X48:X50"/>
    <mergeCell ref="T40:T42"/>
    <mergeCell ref="U40:U42"/>
    <mergeCell ref="V40:V42"/>
    <mergeCell ref="W40:W42"/>
    <mergeCell ref="X40:X42"/>
    <mergeCell ref="S44:S46"/>
    <mergeCell ref="T44:T46"/>
    <mergeCell ref="U44:U46"/>
    <mergeCell ref="V44:V46"/>
    <mergeCell ref="W44:W46"/>
    <mergeCell ref="X44:X46"/>
    <mergeCell ref="S40:S42"/>
    <mergeCell ref="A7:X7"/>
    <mergeCell ref="S8:U8"/>
    <mergeCell ref="V8:W8"/>
    <mergeCell ref="N9:O9"/>
    <mergeCell ref="A11:R11"/>
    <mergeCell ref="S36:S38"/>
    <mergeCell ref="T36:T38"/>
    <mergeCell ref="U36:U38"/>
    <mergeCell ref="V36:V38"/>
    <mergeCell ref="W36:W38"/>
    <mergeCell ref="X36:X38"/>
    <mergeCell ref="X17:X18"/>
    <mergeCell ref="S32:S34"/>
    <mergeCell ref="T32:T34"/>
    <mergeCell ref="U32:U34"/>
    <mergeCell ref="V32:V34"/>
    <mergeCell ref="W32:W34"/>
    <mergeCell ref="X32:X34"/>
    <mergeCell ref="S24:S26"/>
    <mergeCell ref="T24:T26"/>
    <mergeCell ref="U24:U26"/>
    <mergeCell ref="V24:V26"/>
    <mergeCell ref="W24:W26"/>
    <mergeCell ref="S28:S30"/>
    <mergeCell ref="T28:T30"/>
    <mergeCell ref="U28:U30"/>
    <mergeCell ref="V28:V30"/>
    <mergeCell ref="W28:W30"/>
    <mergeCell ref="X28:X30"/>
    <mergeCell ref="X24:X26"/>
    <mergeCell ref="S13:S15"/>
    <mergeCell ref="T13:T15"/>
    <mergeCell ref="U13:U15"/>
    <mergeCell ref="V13:V15"/>
    <mergeCell ref="W13:W15"/>
    <mergeCell ref="X13:X15"/>
    <mergeCell ref="S20:S22"/>
    <mergeCell ref="T20:T22"/>
    <mergeCell ref="U20:U22"/>
    <mergeCell ref="V20:V22"/>
    <mergeCell ref="W20:W22"/>
    <mergeCell ref="X20:X22"/>
    <mergeCell ref="S17:S18"/>
    <mergeCell ref="T17:T18"/>
    <mergeCell ref="U17:U18"/>
    <mergeCell ref="V17:V18"/>
    <mergeCell ref="W17:W18"/>
    <mergeCell ref="S97:S99"/>
    <mergeCell ref="T97:T99"/>
    <mergeCell ref="U97:U99"/>
    <mergeCell ref="V97:V99"/>
    <mergeCell ref="W97:W99"/>
    <mergeCell ref="X97:X99"/>
    <mergeCell ref="S105:S107"/>
    <mergeCell ref="T105:T107"/>
    <mergeCell ref="U105:U107"/>
    <mergeCell ref="V105:V107"/>
    <mergeCell ref="W105:W107"/>
    <mergeCell ref="X105:X107"/>
    <mergeCell ref="S101:S103"/>
    <mergeCell ref="T101:T103"/>
    <mergeCell ref="U101:U103"/>
    <mergeCell ref="V101:V103"/>
    <mergeCell ref="W101:W103"/>
    <mergeCell ref="X101:X103"/>
    <mergeCell ref="S116:S117"/>
    <mergeCell ref="T116:T117"/>
    <mergeCell ref="U116:U117"/>
    <mergeCell ref="V116:V117"/>
    <mergeCell ref="W116:W117"/>
    <mergeCell ref="X116:X117"/>
    <mergeCell ref="S70:S72"/>
    <mergeCell ref="T70:T72"/>
    <mergeCell ref="U70:U72"/>
    <mergeCell ref="V70:V72"/>
    <mergeCell ref="W70:W72"/>
    <mergeCell ref="X70:X72"/>
    <mergeCell ref="S109:S110"/>
    <mergeCell ref="T109:T110"/>
    <mergeCell ref="U109:U110"/>
    <mergeCell ref="V109:V110"/>
    <mergeCell ref="W109:W110"/>
    <mergeCell ref="X109:X110"/>
    <mergeCell ref="S112:S114"/>
    <mergeCell ref="T112:T114"/>
    <mergeCell ref="U112:U114"/>
    <mergeCell ref="V112:V114"/>
    <mergeCell ref="W112:W114"/>
    <mergeCell ref="X112:X114"/>
    <mergeCell ref="S52:S54"/>
    <mergeCell ref="T52:T54"/>
    <mergeCell ref="U52:U54"/>
    <mergeCell ref="V52:V54"/>
    <mergeCell ref="W52:W54"/>
    <mergeCell ref="X52:X54"/>
    <mergeCell ref="S67:S68"/>
    <mergeCell ref="T67:T68"/>
    <mergeCell ref="U67:U68"/>
    <mergeCell ref="V67:V68"/>
    <mergeCell ref="W67:W68"/>
    <mergeCell ref="X67:X68"/>
    <mergeCell ref="S56:S58"/>
    <mergeCell ref="T56:T58"/>
    <mergeCell ref="U56:U58"/>
    <mergeCell ref="V56:V58"/>
    <mergeCell ref="W56:W58"/>
    <mergeCell ref="X56:X58"/>
    <mergeCell ref="S60:S62"/>
    <mergeCell ref="T60:T62"/>
    <mergeCell ref="U60:U62"/>
    <mergeCell ref="V60:V62"/>
    <mergeCell ref="W60:W62"/>
    <mergeCell ref="X60:X62"/>
    <mergeCell ref="S140:S142"/>
    <mergeCell ref="T140:T142"/>
    <mergeCell ref="U140:U142"/>
    <mergeCell ref="V140:V142"/>
    <mergeCell ref="W140:W142"/>
    <mergeCell ref="X140:X142"/>
    <mergeCell ref="S144:S146"/>
    <mergeCell ref="T144:T146"/>
    <mergeCell ref="U144:U146"/>
    <mergeCell ref="V144:V146"/>
    <mergeCell ref="W144:W146"/>
    <mergeCell ref="X144:X146"/>
    <mergeCell ref="S148:S150"/>
    <mergeCell ref="T148:T150"/>
    <mergeCell ref="U148:U150"/>
    <mergeCell ref="V148:V150"/>
    <mergeCell ref="W148:W150"/>
    <mergeCell ref="X148:X150"/>
    <mergeCell ref="S152:S154"/>
    <mergeCell ref="T152:T154"/>
    <mergeCell ref="U152:U154"/>
    <mergeCell ref="V152:V154"/>
    <mergeCell ref="W152:W154"/>
    <mergeCell ref="X152:X154"/>
    <mergeCell ref="S161:S163"/>
    <mergeCell ref="T161:T163"/>
    <mergeCell ref="U161:U163"/>
    <mergeCell ref="V161:V163"/>
    <mergeCell ref="W161:W163"/>
    <mergeCell ref="X161:X163"/>
    <mergeCell ref="S165:S167"/>
    <mergeCell ref="T165:T167"/>
    <mergeCell ref="U165:U167"/>
    <mergeCell ref="V165:V167"/>
    <mergeCell ref="W165:W167"/>
    <mergeCell ref="X165:X167"/>
    <mergeCell ref="S216:S217"/>
    <mergeCell ref="T216:T217"/>
    <mergeCell ref="U216:U217"/>
    <mergeCell ref="V216:V217"/>
    <mergeCell ref="W216:W217"/>
    <mergeCell ref="X216:X217"/>
    <mergeCell ref="S173:S175"/>
    <mergeCell ref="T173:T175"/>
    <mergeCell ref="U173:U175"/>
    <mergeCell ref="V173:V175"/>
    <mergeCell ref="W173:W175"/>
    <mergeCell ref="X173:X175"/>
    <mergeCell ref="U212:U214"/>
    <mergeCell ref="V212:V214"/>
    <mergeCell ref="W212:W214"/>
    <mergeCell ref="X212:X214"/>
    <mergeCell ref="S207:S210"/>
    <mergeCell ref="T207:T210"/>
    <mergeCell ref="U207:U210"/>
    <mergeCell ref="V207:V210"/>
    <mergeCell ref="W207:W210"/>
    <mergeCell ref="X207:X210"/>
    <mergeCell ref="S212:S214"/>
    <mergeCell ref="T212:T214"/>
    <mergeCell ref="S177:S179"/>
    <mergeCell ref="T177:T179"/>
    <mergeCell ref="U177:U179"/>
    <mergeCell ref="V177:V179"/>
    <mergeCell ref="W177:W179"/>
    <mergeCell ref="X177:X179"/>
    <mergeCell ref="S181:S183"/>
    <mergeCell ref="T181:T183"/>
    <mergeCell ref="U181:U183"/>
    <mergeCell ref="V181:V183"/>
    <mergeCell ref="W181:W183"/>
    <mergeCell ref="X181:X183"/>
    <mergeCell ref="V4:X4"/>
    <mergeCell ref="S190:S192"/>
    <mergeCell ref="T190:T192"/>
    <mergeCell ref="U190:U192"/>
    <mergeCell ref="V190:V192"/>
    <mergeCell ref="W190:W192"/>
    <mergeCell ref="S202:S205"/>
    <mergeCell ref="T202:T205"/>
    <mergeCell ref="S186:S188"/>
    <mergeCell ref="T186:T188"/>
    <mergeCell ref="U186:U188"/>
    <mergeCell ref="V186:V188"/>
    <mergeCell ref="W186:W188"/>
    <mergeCell ref="X186:X188"/>
    <mergeCell ref="S136:S138"/>
    <mergeCell ref="T136:T138"/>
    <mergeCell ref="U136:U138"/>
    <mergeCell ref="V136:V138"/>
    <mergeCell ref="W136:W138"/>
    <mergeCell ref="X136:X138"/>
    <mergeCell ref="U202:U205"/>
    <mergeCell ref="V202:V205"/>
    <mergeCell ref="W202:W205"/>
    <mergeCell ref="X202:X205"/>
  </mergeCells>
  <conditionalFormatting sqref="P97:R99 P9:R10 P52:R54 P13:R15 P104:R110 P134:R134 P28:R30 P24:R26 P20:R22 P17:R18 P67:R88 P136:R155 P173:R189">
    <cfRule type="expression" dxfId="271" priority="34" stopIfTrue="1">
      <formula>AND(P9&lt;&gt;"",OR(P9&lt;=0,P9="-"))</formula>
    </cfRule>
  </conditionalFormatting>
  <conditionalFormatting sqref="P218:R64546">
    <cfRule type="expression" dxfId="270" priority="35" stopIfTrue="1">
      <formula>AND(P218&lt;&gt;"",OR(P218=0,P218="-"))</formula>
    </cfRule>
  </conditionalFormatting>
  <conditionalFormatting sqref="P32:R34 P40:R42">
    <cfRule type="expression" dxfId="269" priority="29" stopIfTrue="1">
      <formula>AND(P32&lt;&gt;"",OR(P32&lt;=0,P32="-"))</formula>
    </cfRule>
  </conditionalFormatting>
  <conditionalFormatting sqref="P44:R47">
    <cfRule type="expression" dxfId="268" priority="27" stopIfTrue="1">
      <formula>AND(P44&lt;&gt;"",OR(P44&lt;=0,P44="-"))</formula>
    </cfRule>
  </conditionalFormatting>
  <conditionalFormatting sqref="P36:R38">
    <cfRule type="expression" dxfId="267" priority="26" stopIfTrue="1">
      <formula>AND(P36&lt;&gt;"",OR(P36&lt;=0,P36="-"))</formula>
    </cfRule>
  </conditionalFormatting>
  <conditionalFormatting sqref="P48:R51">
    <cfRule type="expression" dxfId="266" priority="25" stopIfTrue="1">
      <formula>AND(P48&lt;&gt;"",OR(P48&lt;=0,P48="-"))</formula>
    </cfRule>
  </conditionalFormatting>
  <conditionalFormatting sqref="P190:R192">
    <cfRule type="expression" dxfId="265" priority="24" stopIfTrue="1">
      <formula>AND(P190&lt;&gt;"",OR(P190&lt;=0,P190="-"))</formula>
    </cfRule>
  </conditionalFormatting>
  <conditionalFormatting sqref="P202:R205 P207:R217">
    <cfRule type="expression" dxfId="264" priority="22" stopIfTrue="1">
      <formula>AND(P202&lt;&gt;"",OR(P202&lt;=0,P202="-"))</formula>
    </cfRule>
  </conditionalFormatting>
  <conditionalFormatting sqref="P207:R210">
    <cfRule type="expression" dxfId="263" priority="23" stopIfTrue="1">
      <formula>AND(P207&lt;&gt;"",OR(P207=0,P207="-"))</formula>
    </cfRule>
  </conditionalFormatting>
  <conditionalFormatting sqref="P90:R95">
    <cfRule type="expression" dxfId="262" priority="20" stopIfTrue="1">
      <formula>AND(P90&lt;&gt;"",OR(P90&lt;=0,P90="-"))</formula>
    </cfRule>
  </conditionalFormatting>
  <conditionalFormatting sqref="P101:R103">
    <cfRule type="expression" dxfId="261" priority="19" stopIfTrue="1">
      <formula>AND(P101&lt;&gt;"",OR(P101&lt;=0,P101="-"))</formula>
    </cfRule>
  </conditionalFormatting>
  <conditionalFormatting sqref="P100:R100">
    <cfRule type="expression" dxfId="260" priority="18" stopIfTrue="1">
      <formula>AND(P100&lt;&gt;"",OR(P100&lt;=0,P100="-"))</formula>
    </cfRule>
  </conditionalFormatting>
  <conditionalFormatting sqref="P112:R133">
    <cfRule type="expression" dxfId="259" priority="16" stopIfTrue="1">
      <formula>AND(P112&lt;&gt;"",OR(P112&lt;=0,P112="-"))</formula>
    </cfRule>
  </conditionalFormatting>
  <conditionalFormatting sqref="P206:R206">
    <cfRule type="expression" dxfId="258" priority="11" stopIfTrue="1">
      <formula>AND(P206&lt;&gt;"",OR(P206&lt;=0,P206="-"))</formula>
    </cfRule>
  </conditionalFormatting>
  <conditionalFormatting sqref="P194:R200">
    <cfRule type="expression" dxfId="257" priority="12" stopIfTrue="1">
      <formula>AND(P194&lt;&gt;"",OR(P194&lt;=0,P194="-"))</formula>
    </cfRule>
  </conditionalFormatting>
  <conditionalFormatting sqref="P60:R62">
    <cfRule type="expression" dxfId="256" priority="7" stopIfTrue="1">
      <formula>AND(P60&lt;&gt;"",OR(P60&lt;=0,P60="-"))</formula>
    </cfRule>
  </conditionalFormatting>
  <conditionalFormatting sqref="P59:R59">
    <cfRule type="expression" dxfId="255" priority="5" stopIfTrue="1">
      <formula>AND(P59&lt;&gt;"",OR(P59&lt;=0,P59="-"))</formula>
    </cfRule>
  </conditionalFormatting>
  <conditionalFormatting sqref="P201:R201">
    <cfRule type="expression" dxfId="254" priority="10" stopIfTrue="1">
      <formula>AND(P201&lt;&gt;"",OR(P201&lt;=0,P201="-"))</formula>
    </cfRule>
  </conditionalFormatting>
  <conditionalFormatting sqref="P56:R58">
    <cfRule type="expression" dxfId="253" priority="8" stopIfTrue="1">
      <formula>AND(P56&lt;&gt;"",OR(P56&lt;=0,P56="-"))</formula>
    </cfRule>
  </conditionalFormatting>
  <conditionalFormatting sqref="P55:R55">
    <cfRule type="expression" dxfId="252" priority="6" stopIfTrue="1">
      <formula>AND(P55&lt;&gt;"",OR(P55&lt;=0,P55="-"))</formula>
    </cfRule>
  </conditionalFormatting>
  <conditionalFormatting sqref="P156:R171">
    <cfRule type="expression" dxfId="251" priority="3" stopIfTrue="1">
      <formula>AND(P156&lt;&gt;"",OR(P156&lt;=0,P156="-"))</formula>
    </cfRule>
  </conditionalFormatting>
  <conditionalFormatting sqref="P172:R172">
    <cfRule type="expression" dxfId="250" priority="2" stopIfTrue="1">
      <formula>AND(P172&lt;&gt;"",OR(P172&lt;=0,P172="-"))</formula>
    </cfRule>
  </conditionalFormatting>
  <conditionalFormatting sqref="P64:R66">
    <cfRule type="expression" dxfId="249" priority="1" stopIfTrue="1">
      <formula>AND(P64&lt;&gt;"",OR(P64&lt;=0,P64="-"))</formula>
    </cfRule>
  </conditionalFormatting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403"/>
  <sheetViews>
    <sheetView topLeftCell="A46" workbookViewId="0">
      <selection activeCell="G8" sqref="G8:G9"/>
    </sheetView>
  </sheetViews>
  <sheetFormatPr defaultRowHeight="15" outlineLevelRow="1" outlineLevelCol="1" x14ac:dyDescent="0.25"/>
  <cols>
    <col min="1" max="1" width="19.42578125" style="252" customWidth="1"/>
    <col min="2" max="2" width="4.7109375" style="324" customWidth="1"/>
    <col min="3" max="3" width="5.140625" style="324" customWidth="1"/>
    <col min="4" max="4" width="5" style="324" customWidth="1"/>
    <col min="5" max="5" width="3" style="324" customWidth="1"/>
    <col min="6" max="6" width="11" style="253" customWidth="1"/>
    <col min="7" max="7" width="14.140625" style="254" customWidth="1"/>
    <col min="8" max="8" width="11.28515625" style="255" customWidth="1"/>
    <col min="9" max="9" width="13.28515625" style="256" customWidth="1" collapsed="1"/>
    <col min="10" max="10" width="11.7109375" style="257" customWidth="1"/>
    <col min="11" max="11" width="12.42578125" style="258" customWidth="1" outlineLevel="1"/>
    <col min="12" max="12" width="13.42578125" style="259" customWidth="1" outlineLevel="1"/>
    <col min="13" max="13" width="13.140625" style="259" customWidth="1" outlineLevel="1"/>
    <col min="14" max="14" width="9.28515625" style="257" customWidth="1"/>
    <col min="15" max="15" width="9.42578125" style="254" customWidth="1"/>
    <col min="16" max="16" width="15" style="260" customWidth="1"/>
    <col min="17" max="17" width="19.7109375" style="254" customWidth="1"/>
    <col min="18" max="18" width="28.42578125" style="254" customWidth="1"/>
    <col min="19" max="19" width="15.85546875" style="56" customWidth="1" outlineLevel="1"/>
    <col min="20" max="20" width="15" style="7" customWidth="1" outlineLevel="1" collapsed="1"/>
    <col min="21" max="21" width="14.42578125" style="56" customWidth="1" outlineLevel="1"/>
    <col min="22" max="22" width="12.7109375" style="261" customWidth="1" outlineLevel="1"/>
    <col min="23" max="23" width="12.140625" style="262" customWidth="1" outlineLevel="1"/>
    <col min="24" max="24" width="9.7109375" style="263" customWidth="1"/>
    <col min="25" max="25" width="13.7109375" style="139" hidden="1" customWidth="1" outlineLevel="1"/>
    <col min="26" max="26" width="12.85546875" style="139" hidden="1" customWidth="1" outlineLevel="1"/>
    <col min="27" max="27" width="11.42578125" style="139" hidden="1" customWidth="1" outlineLevel="1"/>
    <col min="28" max="28" width="11.140625" style="139" hidden="1" customWidth="1" outlineLevel="1"/>
    <col min="29" max="29" width="6" style="264" hidden="1" customWidth="1" outlineLevel="1" collapsed="1"/>
    <col min="30" max="31" width="5.140625" style="264" hidden="1" customWidth="1" outlineLevel="1"/>
    <col min="32" max="32" width="5.85546875" style="264" hidden="1" customWidth="1" outlineLevel="1"/>
    <col min="33" max="33" width="8.140625" style="264" hidden="1" customWidth="1" outlineLevel="1"/>
    <col min="34" max="34" width="8.28515625" style="264" hidden="1" customWidth="1" outlineLevel="1"/>
    <col min="35" max="35" width="7.28515625" style="264" hidden="1" customWidth="1" outlineLevel="1"/>
    <col min="36" max="36" width="9.140625" style="264" hidden="1" customWidth="1" outlineLevel="1"/>
    <col min="37" max="37" width="5.42578125" style="282" bestFit="1" customWidth="1"/>
    <col min="38" max="256" width="9.140625" style="139"/>
    <col min="257" max="257" width="19.42578125" style="139" customWidth="1"/>
    <col min="258" max="258" width="4.7109375" style="139" customWidth="1"/>
    <col min="259" max="259" width="5.140625" style="139" customWidth="1"/>
    <col min="260" max="260" width="5" style="139" customWidth="1"/>
    <col min="261" max="261" width="3" style="139" customWidth="1"/>
    <col min="262" max="262" width="11" style="139" customWidth="1"/>
    <col min="263" max="263" width="14.140625" style="139" customWidth="1"/>
    <col min="264" max="264" width="11.28515625" style="139" customWidth="1"/>
    <col min="265" max="265" width="13.28515625" style="139" customWidth="1"/>
    <col min="266" max="266" width="11.7109375" style="139" customWidth="1"/>
    <col min="267" max="267" width="12.42578125" style="139" customWidth="1"/>
    <col min="268" max="268" width="13.42578125" style="139" customWidth="1"/>
    <col min="269" max="269" width="13.140625" style="139" customWidth="1"/>
    <col min="270" max="270" width="9.28515625" style="139" customWidth="1"/>
    <col min="271" max="271" width="9.42578125" style="139" customWidth="1"/>
    <col min="272" max="272" width="15" style="139" customWidth="1"/>
    <col min="273" max="273" width="19.7109375" style="139" customWidth="1"/>
    <col min="274" max="274" width="28.42578125" style="139" customWidth="1"/>
    <col min="275" max="275" width="15.85546875" style="139" customWidth="1"/>
    <col min="276" max="276" width="15" style="139" customWidth="1"/>
    <col min="277" max="277" width="14.42578125" style="139" customWidth="1"/>
    <col min="278" max="278" width="12.7109375" style="139" customWidth="1"/>
    <col min="279" max="279" width="12.140625" style="139" customWidth="1"/>
    <col min="280" max="280" width="9.7109375" style="139" customWidth="1"/>
    <col min="281" max="292" width="0" style="139" hidden="1" customWidth="1"/>
    <col min="293" max="293" width="5.42578125" style="139" bestFit="1" customWidth="1"/>
    <col min="294" max="512" width="9.140625" style="139"/>
    <col min="513" max="513" width="19.42578125" style="139" customWidth="1"/>
    <col min="514" max="514" width="4.7109375" style="139" customWidth="1"/>
    <col min="515" max="515" width="5.140625" style="139" customWidth="1"/>
    <col min="516" max="516" width="5" style="139" customWidth="1"/>
    <col min="517" max="517" width="3" style="139" customWidth="1"/>
    <col min="518" max="518" width="11" style="139" customWidth="1"/>
    <col min="519" max="519" width="14.140625" style="139" customWidth="1"/>
    <col min="520" max="520" width="11.28515625" style="139" customWidth="1"/>
    <col min="521" max="521" width="13.28515625" style="139" customWidth="1"/>
    <col min="522" max="522" width="11.7109375" style="139" customWidth="1"/>
    <col min="523" max="523" width="12.42578125" style="139" customWidth="1"/>
    <col min="524" max="524" width="13.42578125" style="139" customWidth="1"/>
    <col min="525" max="525" width="13.140625" style="139" customWidth="1"/>
    <col min="526" max="526" width="9.28515625" style="139" customWidth="1"/>
    <col min="527" max="527" width="9.42578125" style="139" customWidth="1"/>
    <col min="528" max="528" width="15" style="139" customWidth="1"/>
    <col min="529" max="529" width="19.7109375" style="139" customWidth="1"/>
    <col min="530" max="530" width="28.42578125" style="139" customWidth="1"/>
    <col min="531" max="531" width="15.85546875" style="139" customWidth="1"/>
    <col min="532" max="532" width="15" style="139" customWidth="1"/>
    <col min="533" max="533" width="14.42578125" style="139" customWidth="1"/>
    <col min="534" max="534" width="12.7109375" style="139" customWidth="1"/>
    <col min="535" max="535" width="12.140625" style="139" customWidth="1"/>
    <col min="536" max="536" width="9.7109375" style="139" customWidth="1"/>
    <col min="537" max="548" width="0" style="139" hidden="1" customWidth="1"/>
    <col min="549" max="549" width="5.42578125" style="139" bestFit="1" customWidth="1"/>
    <col min="550" max="768" width="9.140625" style="139"/>
    <col min="769" max="769" width="19.42578125" style="139" customWidth="1"/>
    <col min="770" max="770" width="4.7109375" style="139" customWidth="1"/>
    <col min="771" max="771" width="5.140625" style="139" customWidth="1"/>
    <col min="772" max="772" width="5" style="139" customWidth="1"/>
    <col min="773" max="773" width="3" style="139" customWidth="1"/>
    <col min="774" max="774" width="11" style="139" customWidth="1"/>
    <col min="775" max="775" width="14.140625" style="139" customWidth="1"/>
    <col min="776" max="776" width="11.28515625" style="139" customWidth="1"/>
    <col min="777" max="777" width="13.28515625" style="139" customWidth="1"/>
    <col min="778" max="778" width="11.7109375" style="139" customWidth="1"/>
    <col min="779" max="779" width="12.42578125" style="139" customWidth="1"/>
    <col min="780" max="780" width="13.42578125" style="139" customWidth="1"/>
    <col min="781" max="781" width="13.140625" style="139" customWidth="1"/>
    <col min="782" max="782" width="9.28515625" style="139" customWidth="1"/>
    <col min="783" max="783" width="9.42578125" style="139" customWidth="1"/>
    <col min="784" max="784" width="15" style="139" customWidth="1"/>
    <col min="785" max="785" width="19.7109375" style="139" customWidth="1"/>
    <col min="786" max="786" width="28.42578125" style="139" customWidth="1"/>
    <col min="787" max="787" width="15.85546875" style="139" customWidth="1"/>
    <col min="788" max="788" width="15" style="139" customWidth="1"/>
    <col min="789" max="789" width="14.42578125" style="139" customWidth="1"/>
    <col min="790" max="790" width="12.7109375" style="139" customWidth="1"/>
    <col min="791" max="791" width="12.140625" style="139" customWidth="1"/>
    <col min="792" max="792" width="9.7109375" style="139" customWidth="1"/>
    <col min="793" max="804" width="0" style="139" hidden="1" customWidth="1"/>
    <col min="805" max="805" width="5.42578125" style="139" bestFit="1" customWidth="1"/>
    <col min="806" max="1024" width="9.140625" style="139"/>
    <col min="1025" max="1025" width="19.42578125" style="139" customWidth="1"/>
    <col min="1026" max="1026" width="4.7109375" style="139" customWidth="1"/>
    <col min="1027" max="1027" width="5.140625" style="139" customWidth="1"/>
    <col min="1028" max="1028" width="5" style="139" customWidth="1"/>
    <col min="1029" max="1029" width="3" style="139" customWidth="1"/>
    <col min="1030" max="1030" width="11" style="139" customWidth="1"/>
    <col min="1031" max="1031" width="14.140625" style="139" customWidth="1"/>
    <col min="1032" max="1032" width="11.28515625" style="139" customWidth="1"/>
    <col min="1033" max="1033" width="13.28515625" style="139" customWidth="1"/>
    <col min="1034" max="1034" width="11.7109375" style="139" customWidth="1"/>
    <col min="1035" max="1035" width="12.42578125" style="139" customWidth="1"/>
    <col min="1036" max="1036" width="13.42578125" style="139" customWidth="1"/>
    <col min="1037" max="1037" width="13.140625" style="139" customWidth="1"/>
    <col min="1038" max="1038" width="9.28515625" style="139" customWidth="1"/>
    <col min="1039" max="1039" width="9.42578125" style="139" customWidth="1"/>
    <col min="1040" max="1040" width="15" style="139" customWidth="1"/>
    <col min="1041" max="1041" width="19.7109375" style="139" customWidth="1"/>
    <col min="1042" max="1042" width="28.42578125" style="139" customWidth="1"/>
    <col min="1043" max="1043" width="15.85546875" style="139" customWidth="1"/>
    <col min="1044" max="1044" width="15" style="139" customWidth="1"/>
    <col min="1045" max="1045" width="14.42578125" style="139" customWidth="1"/>
    <col min="1046" max="1046" width="12.7109375" style="139" customWidth="1"/>
    <col min="1047" max="1047" width="12.140625" style="139" customWidth="1"/>
    <col min="1048" max="1048" width="9.7109375" style="139" customWidth="1"/>
    <col min="1049" max="1060" width="0" style="139" hidden="1" customWidth="1"/>
    <col min="1061" max="1061" width="5.42578125" style="139" bestFit="1" customWidth="1"/>
    <col min="1062" max="1280" width="9.140625" style="139"/>
    <col min="1281" max="1281" width="19.42578125" style="139" customWidth="1"/>
    <col min="1282" max="1282" width="4.7109375" style="139" customWidth="1"/>
    <col min="1283" max="1283" width="5.140625" style="139" customWidth="1"/>
    <col min="1284" max="1284" width="5" style="139" customWidth="1"/>
    <col min="1285" max="1285" width="3" style="139" customWidth="1"/>
    <col min="1286" max="1286" width="11" style="139" customWidth="1"/>
    <col min="1287" max="1287" width="14.140625" style="139" customWidth="1"/>
    <col min="1288" max="1288" width="11.28515625" style="139" customWidth="1"/>
    <col min="1289" max="1289" width="13.28515625" style="139" customWidth="1"/>
    <col min="1290" max="1290" width="11.7109375" style="139" customWidth="1"/>
    <col min="1291" max="1291" width="12.42578125" style="139" customWidth="1"/>
    <col min="1292" max="1292" width="13.42578125" style="139" customWidth="1"/>
    <col min="1293" max="1293" width="13.140625" style="139" customWidth="1"/>
    <col min="1294" max="1294" width="9.28515625" style="139" customWidth="1"/>
    <col min="1295" max="1295" width="9.42578125" style="139" customWidth="1"/>
    <col min="1296" max="1296" width="15" style="139" customWidth="1"/>
    <col min="1297" max="1297" width="19.7109375" style="139" customWidth="1"/>
    <col min="1298" max="1298" width="28.42578125" style="139" customWidth="1"/>
    <col min="1299" max="1299" width="15.85546875" style="139" customWidth="1"/>
    <col min="1300" max="1300" width="15" style="139" customWidth="1"/>
    <col min="1301" max="1301" width="14.42578125" style="139" customWidth="1"/>
    <col min="1302" max="1302" width="12.7109375" style="139" customWidth="1"/>
    <col min="1303" max="1303" width="12.140625" style="139" customWidth="1"/>
    <col min="1304" max="1304" width="9.7109375" style="139" customWidth="1"/>
    <col min="1305" max="1316" width="0" style="139" hidden="1" customWidth="1"/>
    <col min="1317" max="1317" width="5.42578125" style="139" bestFit="1" customWidth="1"/>
    <col min="1318" max="1536" width="9.140625" style="139"/>
    <col min="1537" max="1537" width="19.42578125" style="139" customWidth="1"/>
    <col min="1538" max="1538" width="4.7109375" style="139" customWidth="1"/>
    <col min="1539" max="1539" width="5.140625" style="139" customWidth="1"/>
    <col min="1540" max="1540" width="5" style="139" customWidth="1"/>
    <col min="1541" max="1541" width="3" style="139" customWidth="1"/>
    <col min="1542" max="1542" width="11" style="139" customWidth="1"/>
    <col min="1543" max="1543" width="14.140625" style="139" customWidth="1"/>
    <col min="1544" max="1544" width="11.28515625" style="139" customWidth="1"/>
    <col min="1545" max="1545" width="13.28515625" style="139" customWidth="1"/>
    <col min="1546" max="1546" width="11.7109375" style="139" customWidth="1"/>
    <col min="1547" max="1547" width="12.42578125" style="139" customWidth="1"/>
    <col min="1548" max="1548" width="13.42578125" style="139" customWidth="1"/>
    <col min="1549" max="1549" width="13.140625" style="139" customWidth="1"/>
    <col min="1550" max="1550" width="9.28515625" style="139" customWidth="1"/>
    <col min="1551" max="1551" width="9.42578125" style="139" customWidth="1"/>
    <col min="1552" max="1552" width="15" style="139" customWidth="1"/>
    <col min="1553" max="1553" width="19.7109375" style="139" customWidth="1"/>
    <col min="1554" max="1554" width="28.42578125" style="139" customWidth="1"/>
    <col min="1555" max="1555" width="15.85546875" style="139" customWidth="1"/>
    <col min="1556" max="1556" width="15" style="139" customWidth="1"/>
    <col min="1557" max="1557" width="14.42578125" style="139" customWidth="1"/>
    <col min="1558" max="1558" width="12.7109375" style="139" customWidth="1"/>
    <col min="1559" max="1559" width="12.140625" style="139" customWidth="1"/>
    <col min="1560" max="1560" width="9.7109375" style="139" customWidth="1"/>
    <col min="1561" max="1572" width="0" style="139" hidden="1" customWidth="1"/>
    <col min="1573" max="1573" width="5.42578125" style="139" bestFit="1" customWidth="1"/>
    <col min="1574" max="1792" width="9.140625" style="139"/>
    <col min="1793" max="1793" width="19.42578125" style="139" customWidth="1"/>
    <col min="1794" max="1794" width="4.7109375" style="139" customWidth="1"/>
    <col min="1795" max="1795" width="5.140625" style="139" customWidth="1"/>
    <col min="1796" max="1796" width="5" style="139" customWidth="1"/>
    <col min="1797" max="1797" width="3" style="139" customWidth="1"/>
    <col min="1798" max="1798" width="11" style="139" customWidth="1"/>
    <col min="1799" max="1799" width="14.140625" style="139" customWidth="1"/>
    <col min="1800" max="1800" width="11.28515625" style="139" customWidth="1"/>
    <col min="1801" max="1801" width="13.28515625" style="139" customWidth="1"/>
    <col min="1802" max="1802" width="11.7109375" style="139" customWidth="1"/>
    <col min="1803" max="1803" width="12.42578125" style="139" customWidth="1"/>
    <col min="1804" max="1804" width="13.42578125" style="139" customWidth="1"/>
    <col min="1805" max="1805" width="13.140625" style="139" customWidth="1"/>
    <col min="1806" max="1806" width="9.28515625" style="139" customWidth="1"/>
    <col min="1807" max="1807" width="9.42578125" style="139" customWidth="1"/>
    <col min="1808" max="1808" width="15" style="139" customWidth="1"/>
    <col min="1809" max="1809" width="19.7109375" style="139" customWidth="1"/>
    <col min="1810" max="1810" width="28.42578125" style="139" customWidth="1"/>
    <col min="1811" max="1811" width="15.85546875" style="139" customWidth="1"/>
    <col min="1812" max="1812" width="15" style="139" customWidth="1"/>
    <col min="1813" max="1813" width="14.42578125" style="139" customWidth="1"/>
    <col min="1814" max="1814" width="12.7109375" style="139" customWidth="1"/>
    <col min="1815" max="1815" width="12.140625" style="139" customWidth="1"/>
    <col min="1816" max="1816" width="9.7109375" style="139" customWidth="1"/>
    <col min="1817" max="1828" width="0" style="139" hidden="1" customWidth="1"/>
    <col min="1829" max="1829" width="5.42578125" style="139" bestFit="1" customWidth="1"/>
    <col min="1830" max="2048" width="9.140625" style="139"/>
    <col min="2049" max="2049" width="19.42578125" style="139" customWidth="1"/>
    <col min="2050" max="2050" width="4.7109375" style="139" customWidth="1"/>
    <col min="2051" max="2051" width="5.140625" style="139" customWidth="1"/>
    <col min="2052" max="2052" width="5" style="139" customWidth="1"/>
    <col min="2053" max="2053" width="3" style="139" customWidth="1"/>
    <col min="2054" max="2054" width="11" style="139" customWidth="1"/>
    <col min="2055" max="2055" width="14.140625" style="139" customWidth="1"/>
    <col min="2056" max="2056" width="11.28515625" style="139" customWidth="1"/>
    <col min="2057" max="2057" width="13.28515625" style="139" customWidth="1"/>
    <col min="2058" max="2058" width="11.7109375" style="139" customWidth="1"/>
    <col min="2059" max="2059" width="12.42578125" style="139" customWidth="1"/>
    <col min="2060" max="2060" width="13.42578125" style="139" customWidth="1"/>
    <col min="2061" max="2061" width="13.140625" style="139" customWidth="1"/>
    <col min="2062" max="2062" width="9.28515625" style="139" customWidth="1"/>
    <col min="2063" max="2063" width="9.42578125" style="139" customWidth="1"/>
    <col min="2064" max="2064" width="15" style="139" customWidth="1"/>
    <col min="2065" max="2065" width="19.7109375" style="139" customWidth="1"/>
    <col min="2066" max="2066" width="28.42578125" style="139" customWidth="1"/>
    <col min="2067" max="2067" width="15.85546875" style="139" customWidth="1"/>
    <col min="2068" max="2068" width="15" style="139" customWidth="1"/>
    <col min="2069" max="2069" width="14.42578125" style="139" customWidth="1"/>
    <col min="2070" max="2070" width="12.7109375" style="139" customWidth="1"/>
    <col min="2071" max="2071" width="12.140625" style="139" customWidth="1"/>
    <col min="2072" max="2072" width="9.7109375" style="139" customWidth="1"/>
    <col min="2073" max="2084" width="0" style="139" hidden="1" customWidth="1"/>
    <col min="2085" max="2085" width="5.42578125" style="139" bestFit="1" customWidth="1"/>
    <col min="2086" max="2304" width="9.140625" style="139"/>
    <col min="2305" max="2305" width="19.42578125" style="139" customWidth="1"/>
    <col min="2306" max="2306" width="4.7109375" style="139" customWidth="1"/>
    <col min="2307" max="2307" width="5.140625" style="139" customWidth="1"/>
    <col min="2308" max="2308" width="5" style="139" customWidth="1"/>
    <col min="2309" max="2309" width="3" style="139" customWidth="1"/>
    <col min="2310" max="2310" width="11" style="139" customWidth="1"/>
    <col min="2311" max="2311" width="14.140625" style="139" customWidth="1"/>
    <col min="2312" max="2312" width="11.28515625" style="139" customWidth="1"/>
    <col min="2313" max="2313" width="13.28515625" style="139" customWidth="1"/>
    <col min="2314" max="2314" width="11.7109375" style="139" customWidth="1"/>
    <col min="2315" max="2315" width="12.42578125" style="139" customWidth="1"/>
    <col min="2316" max="2316" width="13.42578125" style="139" customWidth="1"/>
    <col min="2317" max="2317" width="13.140625" style="139" customWidth="1"/>
    <col min="2318" max="2318" width="9.28515625" style="139" customWidth="1"/>
    <col min="2319" max="2319" width="9.42578125" style="139" customWidth="1"/>
    <col min="2320" max="2320" width="15" style="139" customWidth="1"/>
    <col min="2321" max="2321" width="19.7109375" style="139" customWidth="1"/>
    <col min="2322" max="2322" width="28.42578125" style="139" customWidth="1"/>
    <col min="2323" max="2323" width="15.85546875" style="139" customWidth="1"/>
    <col min="2324" max="2324" width="15" style="139" customWidth="1"/>
    <col min="2325" max="2325" width="14.42578125" style="139" customWidth="1"/>
    <col min="2326" max="2326" width="12.7109375" style="139" customWidth="1"/>
    <col min="2327" max="2327" width="12.140625" style="139" customWidth="1"/>
    <col min="2328" max="2328" width="9.7109375" style="139" customWidth="1"/>
    <col min="2329" max="2340" width="0" style="139" hidden="1" customWidth="1"/>
    <col min="2341" max="2341" width="5.42578125" style="139" bestFit="1" customWidth="1"/>
    <col min="2342" max="2560" width="9.140625" style="139"/>
    <col min="2561" max="2561" width="19.42578125" style="139" customWidth="1"/>
    <col min="2562" max="2562" width="4.7109375" style="139" customWidth="1"/>
    <col min="2563" max="2563" width="5.140625" style="139" customWidth="1"/>
    <col min="2564" max="2564" width="5" style="139" customWidth="1"/>
    <col min="2565" max="2565" width="3" style="139" customWidth="1"/>
    <col min="2566" max="2566" width="11" style="139" customWidth="1"/>
    <col min="2567" max="2567" width="14.140625" style="139" customWidth="1"/>
    <col min="2568" max="2568" width="11.28515625" style="139" customWidth="1"/>
    <col min="2569" max="2569" width="13.28515625" style="139" customWidth="1"/>
    <col min="2570" max="2570" width="11.7109375" style="139" customWidth="1"/>
    <col min="2571" max="2571" width="12.42578125" style="139" customWidth="1"/>
    <col min="2572" max="2572" width="13.42578125" style="139" customWidth="1"/>
    <col min="2573" max="2573" width="13.140625" style="139" customWidth="1"/>
    <col min="2574" max="2574" width="9.28515625" style="139" customWidth="1"/>
    <col min="2575" max="2575" width="9.42578125" style="139" customWidth="1"/>
    <col min="2576" max="2576" width="15" style="139" customWidth="1"/>
    <col min="2577" max="2577" width="19.7109375" style="139" customWidth="1"/>
    <col min="2578" max="2578" width="28.42578125" style="139" customWidth="1"/>
    <col min="2579" max="2579" width="15.85546875" style="139" customWidth="1"/>
    <col min="2580" max="2580" width="15" style="139" customWidth="1"/>
    <col min="2581" max="2581" width="14.42578125" style="139" customWidth="1"/>
    <col min="2582" max="2582" width="12.7109375" style="139" customWidth="1"/>
    <col min="2583" max="2583" width="12.140625" style="139" customWidth="1"/>
    <col min="2584" max="2584" width="9.7109375" style="139" customWidth="1"/>
    <col min="2585" max="2596" width="0" style="139" hidden="1" customWidth="1"/>
    <col min="2597" max="2597" width="5.42578125" style="139" bestFit="1" customWidth="1"/>
    <col min="2598" max="2816" width="9.140625" style="139"/>
    <col min="2817" max="2817" width="19.42578125" style="139" customWidth="1"/>
    <col min="2818" max="2818" width="4.7109375" style="139" customWidth="1"/>
    <col min="2819" max="2819" width="5.140625" style="139" customWidth="1"/>
    <col min="2820" max="2820" width="5" style="139" customWidth="1"/>
    <col min="2821" max="2821" width="3" style="139" customWidth="1"/>
    <col min="2822" max="2822" width="11" style="139" customWidth="1"/>
    <col min="2823" max="2823" width="14.140625" style="139" customWidth="1"/>
    <col min="2824" max="2824" width="11.28515625" style="139" customWidth="1"/>
    <col min="2825" max="2825" width="13.28515625" style="139" customWidth="1"/>
    <col min="2826" max="2826" width="11.7109375" style="139" customWidth="1"/>
    <col min="2827" max="2827" width="12.42578125" style="139" customWidth="1"/>
    <col min="2828" max="2828" width="13.42578125" style="139" customWidth="1"/>
    <col min="2829" max="2829" width="13.140625" style="139" customWidth="1"/>
    <col min="2830" max="2830" width="9.28515625" style="139" customWidth="1"/>
    <col min="2831" max="2831" width="9.42578125" style="139" customWidth="1"/>
    <col min="2832" max="2832" width="15" style="139" customWidth="1"/>
    <col min="2833" max="2833" width="19.7109375" style="139" customWidth="1"/>
    <col min="2834" max="2834" width="28.42578125" style="139" customWidth="1"/>
    <col min="2835" max="2835" width="15.85546875" style="139" customWidth="1"/>
    <col min="2836" max="2836" width="15" style="139" customWidth="1"/>
    <col min="2837" max="2837" width="14.42578125" style="139" customWidth="1"/>
    <col min="2838" max="2838" width="12.7109375" style="139" customWidth="1"/>
    <col min="2839" max="2839" width="12.140625" style="139" customWidth="1"/>
    <col min="2840" max="2840" width="9.7109375" style="139" customWidth="1"/>
    <col min="2841" max="2852" width="0" style="139" hidden="1" customWidth="1"/>
    <col min="2853" max="2853" width="5.42578125" style="139" bestFit="1" customWidth="1"/>
    <col min="2854" max="3072" width="9.140625" style="139"/>
    <col min="3073" max="3073" width="19.42578125" style="139" customWidth="1"/>
    <col min="3074" max="3074" width="4.7109375" style="139" customWidth="1"/>
    <col min="3075" max="3075" width="5.140625" style="139" customWidth="1"/>
    <col min="3076" max="3076" width="5" style="139" customWidth="1"/>
    <col min="3077" max="3077" width="3" style="139" customWidth="1"/>
    <col min="3078" max="3078" width="11" style="139" customWidth="1"/>
    <col min="3079" max="3079" width="14.140625" style="139" customWidth="1"/>
    <col min="3080" max="3080" width="11.28515625" style="139" customWidth="1"/>
    <col min="3081" max="3081" width="13.28515625" style="139" customWidth="1"/>
    <col min="3082" max="3082" width="11.7109375" style="139" customWidth="1"/>
    <col min="3083" max="3083" width="12.42578125" style="139" customWidth="1"/>
    <col min="3084" max="3084" width="13.42578125" style="139" customWidth="1"/>
    <col min="3085" max="3085" width="13.140625" style="139" customWidth="1"/>
    <col min="3086" max="3086" width="9.28515625" style="139" customWidth="1"/>
    <col min="3087" max="3087" width="9.42578125" style="139" customWidth="1"/>
    <col min="3088" max="3088" width="15" style="139" customWidth="1"/>
    <col min="3089" max="3089" width="19.7109375" style="139" customWidth="1"/>
    <col min="3090" max="3090" width="28.42578125" style="139" customWidth="1"/>
    <col min="3091" max="3091" width="15.85546875" style="139" customWidth="1"/>
    <col min="3092" max="3092" width="15" style="139" customWidth="1"/>
    <col min="3093" max="3093" width="14.42578125" style="139" customWidth="1"/>
    <col min="3094" max="3094" width="12.7109375" style="139" customWidth="1"/>
    <col min="3095" max="3095" width="12.140625" style="139" customWidth="1"/>
    <col min="3096" max="3096" width="9.7109375" style="139" customWidth="1"/>
    <col min="3097" max="3108" width="0" style="139" hidden="1" customWidth="1"/>
    <col min="3109" max="3109" width="5.42578125" style="139" bestFit="1" customWidth="1"/>
    <col min="3110" max="3328" width="9.140625" style="139"/>
    <col min="3329" max="3329" width="19.42578125" style="139" customWidth="1"/>
    <col min="3330" max="3330" width="4.7109375" style="139" customWidth="1"/>
    <col min="3331" max="3331" width="5.140625" style="139" customWidth="1"/>
    <col min="3332" max="3332" width="5" style="139" customWidth="1"/>
    <col min="3333" max="3333" width="3" style="139" customWidth="1"/>
    <col min="3334" max="3334" width="11" style="139" customWidth="1"/>
    <col min="3335" max="3335" width="14.140625" style="139" customWidth="1"/>
    <col min="3336" max="3336" width="11.28515625" style="139" customWidth="1"/>
    <col min="3337" max="3337" width="13.28515625" style="139" customWidth="1"/>
    <col min="3338" max="3338" width="11.7109375" style="139" customWidth="1"/>
    <col min="3339" max="3339" width="12.42578125" style="139" customWidth="1"/>
    <col min="3340" max="3340" width="13.42578125" style="139" customWidth="1"/>
    <col min="3341" max="3341" width="13.140625" style="139" customWidth="1"/>
    <col min="3342" max="3342" width="9.28515625" style="139" customWidth="1"/>
    <col min="3343" max="3343" width="9.42578125" style="139" customWidth="1"/>
    <col min="3344" max="3344" width="15" style="139" customWidth="1"/>
    <col min="3345" max="3345" width="19.7109375" style="139" customWidth="1"/>
    <col min="3346" max="3346" width="28.42578125" style="139" customWidth="1"/>
    <col min="3347" max="3347" width="15.85546875" style="139" customWidth="1"/>
    <col min="3348" max="3348" width="15" style="139" customWidth="1"/>
    <col min="3349" max="3349" width="14.42578125" style="139" customWidth="1"/>
    <col min="3350" max="3350" width="12.7109375" style="139" customWidth="1"/>
    <col min="3351" max="3351" width="12.140625" style="139" customWidth="1"/>
    <col min="3352" max="3352" width="9.7109375" style="139" customWidth="1"/>
    <col min="3353" max="3364" width="0" style="139" hidden="1" customWidth="1"/>
    <col min="3365" max="3365" width="5.42578125" style="139" bestFit="1" customWidth="1"/>
    <col min="3366" max="3584" width="9.140625" style="139"/>
    <col min="3585" max="3585" width="19.42578125" style="139" customWidth="1"/>
    <col min="3586" max="3586" width="4.7109375" style="139" customWidth="1"/>
    <col min="3587" max="3587" width="5.140625" style="139" customWidth="1"/>
    <col min="3588" max="3588" width="5" style="139" customWidth="1"/>
    <col min="3589" max="3589" width="3" style="139" customWidth="1"/>
    <col min="3590" max="3590" width="11" style="139" customWidth="1"/>
    <col min="3591" max="3591" width="14.140625" style="139" customWidth="1"/>
    <col min="3592" max="3592" width="11.28515625" style="139" customWidth="1"/>
    <col min="3593" max="3593" width="13.28515625" style="139" customWidth="1"/>
    <col min="3594" max="3594" width="11.7109375" style="139" customWidth="1"/>
    <col min="3595" max="3595" width="12.42578125" style="139" customWidth="1"/>
    <col min="3596" max="3596" width="13.42578125" style="139" customWidth="1"/>
    <col min="3597" max="3597" width="13.140625" style="139" customWidth="1"/>
    <col min="3598" max="3598" width="9.28515625" style="139" customWidth="1"/>
    <col min="3599" max="3599" width="9.42578125" style="139" customWidth="1"/>
    <col min="3600" max="3600" width="15" style="139" customWidth="1"/>
    <col min="3601" max="3601" width="19.7109375" style="139" customWidth="1"/>
    <col min="3602" max="3602" width="28.42578125" style="139" customWidth="1"/>
    <col min="3603" max="3603" width="15.85546875" style="139" customWidth="1"/>
    <col min="3604" max="3604" width="15" style="139" customWidth="1"/>
    <col min="3605" max="3605" width="14.42578125" style="139" customWidth="1"/>
    <col min="3606" max="3606" width="12.7109375" style="139" customWidth="1"/>
    <col min="3607" max="3607" width="12.140625" style="139" customWidth="1"/>
    <col min="3608" max="3608" width="9.7109375" style="139" customWidth="1"/>
    <col min="3609" max="3620" width="0" style="139" hidden="1" customWidth="1"/>
    <col min="3621" max="3621" width="5.42578125" style="139" bestFit="1" customWidth="1"/>
    <col min="3622" max="3840" width="9.140625" style="139"/>
    <col min="3841" max="3841" width="19.42578125" style="139" customWidth="1"/>
    <col min="3842" max="3842" width="4.7109375" style="139" customWidth="1"/>
    <col min="3843" max="3843" width="5.140625" style="139" customWidth="1"/>
    <col min="3844" max="3844" width="5" style="139" customWidth="1"/>
    <col min="3845" max="3845" width="3" style="139" customWidth="1"/>
    <col min="3846" max="3846" width="11" style="139" customWidth="1"/>
    <col min="3847" max="3847" width="14.140625" style="139" customWidth="1"/>
    <col min="3848" max="3848" width="11.28515625" style="139" customWidth="1"/>
    <col min="3849" max="3849" width="13.28515625" style="139" customWidth="1"/>
    <col min="3850" max="3850" width="11.7109375" style="139" customWidth="1"/>
    <col min="3851" max="3851" width="12.42578125" style="139" customWidth="1"/>
    <col min="3852" max="3852" width="13.42578125" style="139" customWidth="1"/>
    <col min="3853" max="3853" width="13.140625" style="139" customWidth="1"/>
    <col min="3854" max="3854" width="9.28515625" style="139" customWidth="1"/>
    <col min="3855" max="3855" width="9.42578125" style="139" customWidth="1"/>
    <col min="3856" max="3856" width="15" style="139" customWidth="1"/>
    <col min="3857" max="3857" width="19.7109375" style="139" customWidth="1"/>
    <col min="3858" max="3858" width="28.42578125" style="139" customWidth="1"/>
    <col min="3859" max="3859" width="15.85546875" style="139" customWidth="1"/>
    <col min="3860" max="3860" width="15" style="139" customWidth="1"/>
    <col min="3861" max="3861" width="14.42578125" style="139" customWidth="1"/>
    <col min="3862" max="3862" width="12.7109375" style="139" customWidth="1"/>
    <col min="3863" max="3863" width="12.140625" style="139" customWidth="1"/>
    <col min="3864" max="3864" width="9.7109375" style="139" customWidth="1"/>
    <col min="3865" max="3876" width="0" style="139" hidden="1" customWidth="1"/>
    <col min="3877" max="3877" width="5.42578125" style="139" bestFit="1" customWidth="1"/>
    <col min="3878" max="4096" width="9.140625" style="139"/>
    <col min="4097" max="4097" width="19.42578125" style="139" customWidth="1"/>
    <col min="4098" max="4098" width="4.7109375" style="139" customWidth="1"/>
    <col min="4099" max="4099" width="5.140625" style="139" customWidth="1"/>
    <col min="4100" max="4100" width="5" style="139" customWidth="1"/>
    <col min="4101" max="4101" width="3" style="139" customWidth="1"/>
    <col min="4102" max="4102" width="11" style="139" customWidth="1"/>
    <col min="4103" max="4103" width="14.140625" style="139" customWidth="1"/>
    <col min="4104" max="4104" width="11.28515625" style="139" customWidth="1"/>
    <col min="4105" max="4105" width="13.28515625" style="139" customWidth="1"/>
    <col min="4106" max="4106" width="11.7109375" style="139" customWidth="1"/>
    <col min="4107" max="4107" width="12.42578125" style="139" customWidth="1"/>
    <col min="4108" max="4108" width="13.42578125" style="139" customWidth="1"/>
    <col min="4109" max="4109" width="13.140625" style="139" customWidth="1"/>
    <col min="4110" max="4110" width="9.28515625" style="139" customWidth="1"/>
    <col min="4111" max="4111" width="9.42578125" style="139" customWidth="1"/>
    <col min="4112" max="4112" width="15" style="139" customWidth="1"/>
    <col min="4113" max="4113" width="19.7109375" style="139" customWidth="1"/>
    <col min="4114" max="4114" width="28.42578125" style="139" customWidth="1"/>
    <col min="4115" max="4115" width="15.85546875" style="139" customWidth="1"/>
    <col min="4116" max="4116" width="15" style="139" customWidth="1"/>
    <col min="4117" max="4117" width="14.42578125" style="139" customWidth="1"/>
    <col min="4118" max="4118" width="12.7109375" style="139" customWidth="1"/>
    <col min="4119" max="4119" width="12.140625" style="139" customWidth="1"/>
    <col min="4120" max="4120" width="9.7109375" style="139" customWidth="1"/>
    <col min="4121" max="4132" width="0" style="139" hidden="1" customWidth="1"/>
    <col min="4133" max="4133" width="5.42578125" style="139" bestFit="1" customWidth="1"/>
    <col min="4134" max="4352" width="9.140625" style="139"/>
    <col min="4353" max="4353" width="19.42578125" style="139" customWidth="1"/>
    <col min="4354" max="4354" width="4.7109375" style="139" customWidth="1"/>
    <col min="4355" max="4355" width="5.140625" style="139" customWidth="1"/>
    <col min="4356" max="4356" width="5" style="139" customWidth="1"/>
    <col min="4357" max="4357" width="3" style="139" customWidth="1"/>
    <col min="4358" max="4358" width="11" style="139" customWidth="1"/>
    <col min="4359" max="4359" width="14.140625" style="139" customWidth="1"/>
    <col min="4360" max="4360" width="11.28515625" style="139" customWidth="1"/>
    <col min="4361" max="4361" width="13.28515625" style="139" customWidth="1"/>
    <col min="4362" max="4362" width="11.7109375" style="139" customWidth="1"/>
    <col min="4363" max="4363" width="12.42578125" style="139" customWidth="1"/>
    <col min="4364" max="4364" width="13.42578125" style="139" customWidth="1"/>
    <col min="4365" max="4365" width="13.140625" style="139" customWidth="1"/>
    <col min="4366" max="4366" width="9.28515625" style="139" customWidth="1"/>
    <col min="4367" max="4367" width="9.42578125" style="139" customWidth="1"/>
    <col min="4368" max="4368" width="15" style="139" customWidth="1"/>
    <col min="4369" max="4369" width="19.7109375" style="139" customWidth="1"/>
    <col min="4370" max="4370" width="28.42578125" style="139" customWidth="1"/>
    <col min="4371" max="4371" width="15.85546875" style="139" customWidth="1"/>
    <col min="4372" max="4372" width="15" style="139" customWidth="1"/>
    <col min="4373" max="4373" width="14.42578125" style="139" customWidth="1"/>
    <col min="4374" max="4374" width="12.7109375" style="139" customWidth="1"/>
    <col min="4375" max="4375" width="12.140625" style="139" customWidth="1"/>
    <col min="4376" max="4376" width="9.7109375" style="139" customWidth="1"/>
    <col min="4377" max="4388" width="0" style="139" hidden="1" customWidth="1"/>
    <col min="4389" max="4389" width="5.42578125" style="139" bestFit="1" customWidth="1"/>
    <col min="4390" max="4608" width="9.140625" style="139"/>
    <col min="4609" max="4609" width="19.42578125" style="139" customWidth="1"/>
    <col min="4610" max="4610" width="4.7109375" style="139" customWidth="1"/>
    <col min="4611" max="4611" width="5.140625" style="139" customWidth="1"/>
    <col min="4612" max="4612" width="5" style="139" customWidth="1"/>
    <col min="4613" max="4613" width="3" style="139" customWidth="1"/>
    <col min="4614" max="4614" width="11" style="139" customWidth="1"/>
    <col min="4615" max="4615" width="14.140625" style="139" customWidth="1"/>
    <col min="4616" max="4616" width="11.28515625" style="139" customWidth="1"/>
    <col min="4617" max="4617" width="13.28515625" style="139" customWidth="1"/>
    <col min="4618" max="4618" width="11.7109375" style="139" customWidth="1"/>
    <col min="4619" max="4619" width="12.42578125" style="139" customWidth="1"/>
    <col min="4620" max="4620" width="13.42578125" style="139" customWidth="1"/>
    <col min="4621" max="4621" width="13.140625" style="139" customWidth="1"/>
    <col min="4622" max="4622" width="9.28515625" style="139" customWidth="1"/>
    <col min="4623" max="4623" width="9.42578125" style="139" customWidth="1"/>
    <col min="4624" max="4624" width="15" style="139" customWidth="1"/>
    <col min="4625" max="4625" width="19.7109375" style="139" customWidth="1"/>
    <col min="4626" max="4626" width="28.42578125" style="139" customWidth="1"/>
    <col min="4627" max="4627" width="15.85546875" style="139" customWidth="1"/>
    <col min="4628" max="4628" width="15" style="139" customWidth="1"/>
    <col min="4629" max="4629" width="14.42578125" style="139" customWidth="1"/>
    <col min="4630" max="4630" width="12.7109375" style="139" customWidth="1"/>
    <col min="4631" max="4631" width="12.140625" style="139" customWidth="1"/>
    <col min="4632" max="4632" width="9.7109375" style="139" customWidth="1"/>
    <col min="4633" max="4644" width="0" style="139" hidden="1" customWidth="1"/>
    <col min="4645" max="4645" width="5.42578125" style="139" bestFit="1" customWidth="1"/>
    <col min="4646" max="4864" width="9.140625" style="139"/>
    <col min="4865" max="4865" width="19.42578125" style="139" customWidth="1"/>
    <col min="4866" max="4866" width="4.7109375" style="139" customWidth="1"/>
    <col min="4867" max="4867" width="5.140625" style="139" customWidth="1"/>
    <col min="4868" max="4868" width="5" style="139" customWidth="1"/>
    <col min="4869" max="4869" width="3" style="139" customWidth="1"/>
    <col min="4870" max="4870" width="11" style="139" customWidth="1"/>
    <col min="4871" max="4871" width="14.140625" style="139" customWidth="1"/>
    <col min="4872" max="4872" width="11.28515625" style="139" customWidth="1"/>
    <col min="4873" max="4873" width="13.28515625" style="139" customWidth="1"/>
    <col min="4874" max="4874" width="11.7109375" style="139" customWidth="1"/>
    <col min="4875" max="4875" width="12.42578125" style="139" customWidth="1"/>
    <col min="4876" max="4876" width="13.42578125" style="139" customWidth="1"/>
    <col min="4877" max="4877" width="13.140625" style="139" customWidth="1"/>
    <col min="4878" max="4878" width="9.28515625" style="139" customWidth="1"/>
    <col min="4879" max="4879" width="9.42578125" style="139" customWidth="1"/>
    <col min="4880" max="4880" width="15" style="139" customWidth="1"/>
    <col min="4881" max="4881" width="19.7109375" style="139" customWidth="1"/>
    <col min="4882" max="4882" width="28.42578125" style="139" customWidth="1"/>
    <col min="4883" max="4883" width="15.85546875" style="139" customWidth="1"/>
    <col min="4884" max="4884" width="15" style="139" customWidth="1"/>
    <col min="4885" max="4885" width="14.42578125" style="139" customWidth="1"/>
    <col min="4886" max="4886" width="12.7109375" style="139" customWidth="1"/>
    <col min="4887" max="4887" width="12.140625" style="139" customWidth="1"/>
    <col min="4888" max="4888" width="9.7109375" style="139" customWidth="1"/>
    <col min="4889" max="4900" width="0" style="139" hidden="1" customWidth="1"/>
    <col min="4901" max="4901" width="5.42578125" style="139" bestFit="1" customWidth="1"/>
    <col min="4902" max="5120" width="9.140625" style="139"/>
    <col min="5121" max="5121" width="19.42578125" style="139" customWidth="1"/>
    <col min="5122" max="5122" width="4.7109375" style="139" customWidth="1"/>
    <col min="5123" max="5123" width="5.140625" style="139" customWidth="1"/>
    <col min="5124" max="5124" width="5" style="139" customWidth="1"/>
    <col min="5125" max="5125" width="3" style="139" customWidth="1"/>
    <col min="5126" max="5126" width="11" style="139" customWidth="1"/>
    <col min="5127" max="5127" width="14.140625" style="139" customWidth="1"/>
    <col min="5128" max="5128" width="11.28515625" style="139" customWidth="1"/>
    <col min="5129" max="5129" width="13.28515625" style="139" customWidth="1"/>
    <col min="5130" max="5130" width="11.7109375" style="139" customWidth="1"/>
    <col min="5131" max="5131" width="12.42578125" style="139" customWidth="1"/>
    <col min="5132" max="5132" width="13.42578125" style="139" customWidth="1"/>
    <col min="5133" max="5133" width="13.140625" style="139" customWidth="1"/>
    <col min="5134" max="5134" width="9.28515625" style="139" customWidth="1"/>
    <col min="5135" max="5135" width="9.42578125" style="139" customWidth="1"/>
    <col min="5136" max="5136" width="15" style="139" customWidth="1"/>
    <col min="5137" max="5137" width="19.7109375" style="139" customWidth="1"/>
    <col min="5138" max="5138" width="28.42578125" style="139" customWidth="1"/>
    <col min="5139" max="5139" width="15.85546875" style="139" customWidth="1"/>
    <col min="5140" max="5140" width="15" style="139" customWidth="1"/>
    <col min="5141" max="5141" width="14.42578125" style="139" customWidth="1"/>
    <col min="5142" max="5142" width="12.7109375" style="139" customWidth="1"/>
    <col min="5143" max="5143" width="12.140625" style="139" customWidth="1"/>
    <col min="5144" max="5144" width="9.7109375" style="139" customWidth="1"/>
    <col min="5145" max="5156" width="0" style="139" hidden="1" customWidth="1"/>
    <col min="5157" max="5157" width="5.42578125" style="139" bestFit="1" customWidth="1"/>
    <col min="5158" max="5376" width="9.140625" style="139"/>
    <col min="5377" max="5377" width="19.42578125" style="139" customWidth="1"/>
    <col min="5378" max="5378" width="4.7109375" style="139" customWidth="1"/>
    <col min="5379" max="5379" width="5.140625" style="139" customWidth="1"/>
    <col min="5380" max="5380" width="5" style="139" customWidth="1"/>
    <col min="5381" max="5381" width="3" style="139" customWidth="1"/>
    <col min="5382" max="5382" width="11" style="139" customWidth="1"/>
    <col min="5383" max="5383" width="14.140625" style="139" customWidth="1"/>
    <col min="5384" max="5384" width="11.28515625" style="139" customWidth="1"/>
    <col min="5385" max="5385" width="13.28515625" style="139" customWidth="1"/>
    <col min="5386" max="5386" width="11.7109375" style="139" customWidth="1"/>
    <col min="5387" max="5387" width="12.42578125" style="139" customWidth="1"/>
    <col min="5388" max="5388" width="13.42578125" style="139" customWidth="1"/>
    <col min="5389" max="5389" width="13.140625" style="139" customWidth="1"/>
    <col min="5390" max="5390" width="9.28515625" style="139" customWidth="1"/>
    <col min="5391" max="5391" width="9.42578125" style="139" customWidth="1"/>
    <col min="5392" max="5392" width="15" style="139" customWidth="1"/>
    <col min="5393" max="5393" width="19.7109375" style="139" customWidth="1"/>
    <col min="5394" max="5394" width="28.42578125" style="139" customWidth="1"/>
    <col min="5395" max="5395" width="15.85546875" style="139" customWidth="1"/>
    <col min="5396" max="5396" width="15" style="139" customWidth="1"/>
    <col min="5397" max="5397" width="14.42578125" style="139" customWidth="1"/>
    <col min="5398" max="5398" width="12.7109375" style="139" customWidth="1"/>
    <col min="5399" max="5399" width="12.140625" style="139" customWidth="1"/>
    <col min="5400" max="5400" width="9.7109375" style="139" customWidth="1"/>
    <col min="5401" max="5412" width="0" style="139" hidden="1" customWidth="1"/>
    <col min="5413" max="5413" width="5.42578125" style="139" bestFit="1" customWidth="1"/>
    <col min="5414" max="5632" width="9.140625" style="139"/>
    <col min="5633" max="5633" width="19.42578125" style="139" customWidth="1"/>
    <col min="5634" max="5634" width="4.7109375" style="139" customWidth="1"/>
    <col min="5635" max="5635" width="5.140625" style="139" customWidth="1"/>
    <col min="5636" max="5636" width="5" style="139" customWidth="1"/>
    <col min="5637" max="5637" width="3" style="139" customWidth="1"/>
    <col min="5638" max="5638" width="11" style="139" customWidth="1"/>
    <col min="5639" max="5639" width="14.140625" style="139" customWidth="1"/>
    <col min="5640" max="5640" width="11.28515625" style="139" customWidth="1"/>
    <col min="5641" max="5641" width="13.28515625" style="139" customWidth="1"/>
    <col min="5642" max="5642" width="11.7109375" style="139" customWidth="1"/>
    <col min="5643" max="5643" width="12.42578125" style="139" customWidth="1"/>
    <col min="5644" max="5644" width="13.42578125" style="139" customWidth="1"/>
    <col min="5645" max="5645" width="13.140625" style="139" customWidth="1"/>
    <col min="5646" max="5646" width="9.28515625" style="139" customWidth="1"/>
    <col min="5647" max="5647" width="9.42578125" style="139" customWidth="1"/>
    <col min="5648" max="5648" width="15" style="139" customWidth="1"/>
    <col min="5649" max="5649" width="19.7109375" style="139" customWidth="1"/>
    <col min="5650" max="5650" width="28.42578125" style="139" customWidth="1"/>
    <col min="5651" max="5651" width="15.85546875" style="139" customWidth="1"/>
    <col min="5652" max="5652" width="15" style="139" customWidth="1"/>
    <col min="5653" max="5653" width="14.42578125" style="139" customWidth="1"/>
    <col min="5654" max="5654" width="12.7109375" style="139" customWidth="1"/>
    <col min="5655" max="5655" width="12.140625" style="139" customWidth="1"/>
    <col min="5656" max="5656" width="9.7109375" style="139" customWidth="1"/>
    <col min="5657" max="5668" width="0" style="139" hidden="1" customWidth="1"/>
    <col min="5669" max="5669" width="5.42578125" style="139" bestFit="1" customWidth="1"/>
    <col min="5670" max="5888" width="9.140625" style="139"/>
    <col min="5889" max="5889" width="19.42578125" style="139" customWidth="1"/>
    <col min="5890" max="5890" width="4.7109375" style="139" customWidth="1"/>
    <col min="5891" max="5891" width="5.140625" style="139" customWidth="1"/>
    <col min="5892" max="5892" width="5" style="139" customWidth="1"/>
    <col min="5893" max="5893" width="3" style="139" customWidth="1"/>
    <col min="5894" max="5894" width="11" style="139" customWidth="1"/>
    <col min="5895" max="5895" width="14.140625" style="139" customWidth="1"/>
    <col min="5896" max="5896" width="11.28515625" style="139" customWidth="1"/>
    <col min="5897" max="5897" width="13.28515625" style="139" customWidth="1"/>
    <col min="5898" max="5898" width="11.7109375" style="139" customWidth="1"/>
    <col min="5899" max="5899" width="12.42578125" style="139" customWidth="1"/>
    <col min="5900" max="5900" width="13.42578125" style="139" customWidth="1"/>
    <col min="5901" max="5901" width="13.140625" style="139" customWidth="1"/>
    <col min="5902" max="5902" width="9.28515625" style="139" customWidth="1"/>
    <col min="5903" max="5903" width="9.42578125" style="139" customWidth="1"/>
    <col min="5904" max="5904" width="15" style="139" customWidth="1"/>
    <col min="5905" max="5905" width="19.7109375" style="139" customWidth="1"/>
    <col min="5906" max="5906" width="28.42578125" style="139" customWidth="1"/>
    <col min="5907" max="5907" width="15.85546875" style="139" customWidth="1"/>
    <col min="5908" max="5908" width="15" style="139" customWidth="1"/>
    <col min="5909" max="5909" width="14.42578125" style="139" customWidth="1"/>
    <col min="5910" max="5910" width="12.7109375" style="139" customWidth="1"/>
    <col min="5911" max="5911" width="12.140625" style="139" customWidth="1"/>
    <col min="5912" max="5912" width="9.7109375" style="139" customWidth="1"/>
    <col min="5913" max="5924" width="0" style="139" hidden="1" customWidth="1"/>
    <col min="5925" max="5925" width="5.42578125" style="139" bestFit="1" customWidth="1"/>
    <col min="5926" max="6144" width="9.140625" style="139"/>
    <col min="6145" max="6145" width="19.42578125" style="139" customWidth="1"/>
    <col min="6146" max="6146" width="4.7109375" style="139" customWidth="1"/>
    <col min="6147" max="6147" width="5.140625" style="139" customWidth="1"/>
    <col min="6148" max="6148" width="5" style="139" customWidth="1"/>
    <col min="6149" max="6149" width="3" style="139" customWidth="1"/>
    <col min="6150" max="6150" width="11" style="139" customWidth="1"/>
    <col min="6151" max="6151" width="14.140625" style="139" customWidth="1"/>
    <col min="6152" max="6152" width="11.28515625" style="139" customWidth="1"/>
    <col min="6153" max="6153" width="13.28515625" style="139" customWidth="1"/>
    <col min="6154" max="6154" width="11.7109375" style="139" customWidth="1"/>
    <col min="6155" max="6155" width="12.42578125" style="139" customWidth="1"/>
    <col min="6156" max="6156" width="13.42578125" style="139" customWidth="1"/>
    <col min="6157" max="6157" width="13.140625" style="139" customWidth="1"/>
    <col min="6158" max="6158" width="9.28515625" style="139" customWidth="1"/>
    <col min="6159" max="6159" width="9.42578125" style="139" customWidth="1"/>
    <col min="6160" max="6160" width="15" style="139" customWidth="1"/>
    <col min="6161" max="6161" width="19.7109375" style="139" customWidth="1"/>
    <col min="6162" max="6162" width="28.42578125" style="139" customWidth="1"/>
    <col min="6163" max="6163" width="15.85546875" style="139" customWidth="1"/>
    <col min="6164" max="6164" width="15" style="139" customWidth="1"/>
    <col min="6165" max="6165" width="14.42578125" style="139" customWidth="1"/>
    <col min="6166" max="6166" width="12.7109375" style="139" customWidth="1"/>
    <col min="6167" max="6167" width="12.140625" style="139" customWidth="1"/>
    <col min="6168" max="6168" width="9.7109375" style="139" customWidth="1"/>
    <col min="6169" max="6180" width="0" style="139" hidden="1" customWidth="1"/>
    <col min="6181" max="6181" width="5.42578125" style="139" bestFit="1" customWidth="1"/>
    <col min="6182" max="6400" width="9.140625" style="139"/>
    <col min="6401" max="6401" width="19.42578125" style="139" customWidth="1"/>
    <col min="6402" max="6402" width="4.7109375" style="139" customWidth="1"/>
    <col min="6403" max="6403" width="5.140625" style="139" customWidth="1"/>
    <col min="6404" max="6404" width="5" style="139" customWidth="1"/>
    <col min="6405" max="6405" width="3" style="139" customWidth="1"/>
    <col min="6406" max="6406" width="11" style="139" customWidth="1"/>
    <col min="6407" max="6407" width="14.140625" style="139" customWidth="1"/>
    <col min="6408" max="6408" width="11.28515625" style="139" customWidth="1"/>
    <col min="6409" max="6409" width="13.28515625" style="139" customWidth="1"/>
    <col min="6410" max="6410" width="11.7109375" style="139" customWidth="1"/>
    <col min="6411" max="6411" width="12.42578125" style="139" customWidth="1"/>
    <col min="6412" max="6412" width="13.42578125" style="139" customWidth="1"/>
    <col min="6413" max="6413" width="13.140625" style="139" customWidth="1"/>
    <col min="6414" max="6414" width="9.28515625" style="139" customWidth="1"/>
    <col min="6415" max="6415" width="9.42578125" style="139" customWidth="1"/>
    <col min="6416" max="6416" width="15" style="139" customWidth="1"/>
    <col min="6417" max="6417" width="19.7109375" style="139" customWidth="1"/>
    <col min="6418" max="6418" width="28.42578125" style="139" customWidth="1"/>
    <col min="6419" max="6419" width="15.85546875" style="139" customWidth="1"/>
    <col min="6420" max="6420" width="15" style="139" customWidth="1"/>
    <col min="6421" max="6421" width="14.42578125" style="139" customWidth="1"/>
    <col min="6422" max="6422" width="12.7109375" style="139" customWidth="1"/>
    <col min="6423" max="6423" width="12.140625" style="139" customWidth="1"/>
    <col min="6424" max="6424" width="9.7109375" style="139" customWidth="1"/>
    <col min="6425" max="6436" width="0" style="139" hidden="1" customWidth="1"/>
    <col min="6437" max="6437" width="5.42578125" style="139" bestFit="1" customWidth="1"/>
    <col min="6438" max="6656" width="9.140625" style="139"/>
    <col min="6657" max="6657" width="19.42578125" style="139" customWidth="1"/>
    <col min="6658" max="6658" width="4.7109375" style="139" customWidth="1"/>
    <col min="6659" max="6659" width="5.140625" style="139" customWidth="1"/>
    <col min="6660" max="6660" width="5" style="139" customWidth="1"/>
    <col min="6661" max="6661" width="3" style="139" customWidth="1"/>
    <col min="6662" max="6662" width="11" style="139" customWidth="1"/>
    <col min="6663" max="6663" width="14.140625" style="139" customWidth="1"/>
    <col min="6664" max="6664" width="11.28515625" style="139" customWidth="1"/>
    <col min="6665" max="6665" width="13.28515625" style="139" customWidth="1"/>
    <col min="6666" max="6666" width="11.7109375" style="139" customWidth="1"/>
    <col min="6667" max="6667" width="12.42578125" style="139" customWidth="1"/>
    <col min="6668" max="6668" width="13.42578125" style="139" customWidth="1"/>
    <col min="6669" max="6669" width="13.140625" style="139" customWidth="1"/>
    <col min="6670" max="6670" width="9.28515625" style="139" customWidth="1"/>
    <col min="6671" max="6671" width="9.42578125" style="139" customWidth="1"/>
    <col min="6672" max="6672" width="15" style="139" customWidth="1"/>
    <col min="6673" max="6673" width="19.7109375" style="139" customWidth="1"/>
    <col min="6674" max="6674" width="28.42578125" style="139" customWidth="1"/>
    <col min="6675" max="6675" width="15.85546875" style="139" customWidth="1"/>
    <col min="6676" max="6676" width="15" style="139" customWidth="1"/>
    <col min="6677" max="6677" width="14.42578125" style="139" customWidth="1"/>
    <col min="6678" max="6678" width="12.7109375" style="139" customWidth="1"/>
    <col min="6679" max="6679" width="12.140625" style="139" customWidth="1"/>
    <col min="6680" max="6680" width="9.7109375" style="139" customWidth="1"/>
    <col min="6681" max="6692" width="0" style="139" hidden="1" customWidth="1"/>
    <col min="6693" max="6693" width="5.42578125" style="139" bestFit="1" customWidth="1"/>
    <col min="6694" max="6912" width="9.140625" style="139"/>
    <col min="6913" max="6913" width="19.42578125" style="139" customWidth="1"/>
    <col min="6914" max="6914" width="4.7109375" style="139" customWidth="1"/>
    <col min="6915" max="6915" width="5.140625" style="139" customWidth="1"/>
    <col min="6916" max="6916" width="5" style="139" customWidth="1"/>
    <col min="6917" max="6917" width="3" style="139" customWidth="1"/>
    <col min="6918" max="6918" width="11" style="139" customWidth="1"/>
    <col min="6919" max="6919" width="14.140625" style="139" customWidth="1"/>
    <col min="6920" max="6920" width="11.28515625" style="139" customWidth="1"/>
    <col min="6921" max="6921" width="13.28515625" style="139" customWidth="1"/>
    <col min="6922" max="6922" width="11.7109375" style="139" customWidth="1"/>
    <col min="6923" max="6923" width="12.42578125" style="139" customWidth="1"/>
    <col min="6924" max="6924" width="13.42578125" style="139" customWidth="1"/>
    <col min="6925" max="6925" width="13.140625" style="139" customWidth="1"/>
    <col min="6926" max="6926" width="9.28515625" style="139" customWidth="1"/>
    <col min="6927" max="6927" width="9.42578125" style="139" customWidth="1"/>
    <col min="6928" max="6928" width="15" style="139" customWidth="1"/>
    <col min="6929" max="6929" width="19.7109375" style="139" customWidth="1"/>
    <col min="6930" max="6930" width="28.42578125" style="139" customWidth="1"/>
    <col min="6931" max="6931" width="15.85546875" style="139" customWidth="1"/>
    <col min="6932" max="6932" width="15" style="139" customWidth="1"/>
    <col min="6933" max="6933" width="14.42578125" style="139" customWidth="1"/>
    <col min="6934" max="6934" width="12.7109375" style="139" customWidth="1"/>
    <col min="6935" max="6935" width="12.140625" style="139" customWidth="1"/>
    <col min="6936" max="6936" width="9.7109375" style="139" customWidth="1"/>
    <col min="6937" max="6948" width="0" style="139" hidden="1" customWidth="1"/>
    <col min="6949" max="6949" width="5.42578125" style="139" bestFit="1" customWidth="1"/>
    <col min="6950" max="7168" width="9.140625" style="139"/>
    <col min="7169" max="7169" width="19.42578125" style="139" customWidth="1"/>
    <col min="7170" max="7170" width="4.7109375" style="139" customWidth="1"/>
    <col min="7171" max="7171" width="5.140625" style="139" customWidth="1"/>
    <col min="7172" max="7172" width="5" style="139" customWidth="1"/>
    <col min="7173" max="7173" width="3" style="139" customWidth="1"/>
    <col min="7174" max="7174" width="11" style="139" customWidth="1"/>
    <col min="7175" max="7175" width="14.140625" style="139" customWidth="1"/>
    <col min="7176" max="7176" width="11.28515625" style="139" customWidth="1"/>
    <col min="7177" max="7177" width="13.28515625" style="139" customWidth="1"/>
    <col min="7178" max="7178" width="11.7109375" style="139" customWidth="1"/>
    <col min="7179" max="7179" width="12.42578125" style="139" customWidth="1"/>
    <col min="7180" max="7180" width="13.42578125" style="139" customWidth="1"/>
    <col min="7181" max="7181" width="13.140625" style="139" customWidth="1"/>
    <col min="7182" max="7182" width="9.28515625" style="139" customWidth="1"/>
    <col min="7183" max="7183" width="9.42578125" style="139" customWidth="1"/>
    <col min="7184" max="7184" width="15" style="139" customWidth="1"/>
    <col min="7185" max="7185" width="19.7109375" style="139" customWidth="1"/>
    <col min="7186" max="7186" width="28.42578125" style="139" customWidth="1"/>
    <col min="7187" max="7187" width="15.85546875" style="139" customWidth="1"/>
    <col min="7188" max="7188" width="15" style="139" customWidth="1"/>
    <col min="7189" max="7189" width="14.42578125" style="139" customWidth="1"/>
    <col min="7190" max="7190" width="12.7109375" style="139" customWidth="1"/>
    <col min="7191" max="7191" width="12.140625" style="139" customWidth="1"/>
    <col min="7192" max="7192" width="9.7109375" style="139" customWidth="1"/>
    <col min="7193" max="7204" width="0" style="139" hidden="1" customWidth="1"/>
    <col min="7205" max="7205" width="5.42578125" style="139" bestFit="1" customWidth="1"/>
    <col min="7206" max="7424" width="9.140625" style="139"/>
    <col min="7425" max="7425" width="19.42578125" style="139" customWidth="1"/>
    <col min="7426" max="7426" width="4.7109375" style="139" customWidth="1"/>
    <col min="7427" max="7427" width="5.140625" style="139" customWidth="1"/>
    <col min="7428" max="7428" width="5" style="139" customWidth="1"/>
    <col min="7429" max="7429" width="3" style="139" customWidth="1"/>
    <col min="7430" max="7430" width="11" style="139" customWidth="1"/>
    <col min="7431" max="7431" width="14.140625" style="139" customWidth="1"/>
    <col min="7432" max="7432" width="11.28515625" style="139" customWidth="1"/>
    <col min="7433" max="7433" width="13.28515625" style="139" customWidth="1"/>
    <col min="7434" max="7434" width="11.7109375" style="139" customWidth="1"/>
    <col min="7435" max="7435" width="12.42578125" style="139" customWidth="1"/>
    <col min="7436" max="7436" width="13.42578125" style="139" customWidth="1"/>
    <col min="7437" max="7437" width="13.140625" style="139" customWidth="1"/>
    <col min="7438" max="7438" width="9.28515625" style="139" customWidth="1"/>
    <col min="7439" max="7439" width="9.42578125" style="139" customWidth="1"/>
    <col min="7440" max="7440" width="15" style="139" customWidth="1"/>
    <col min="7441" max="7441" width="19.7109375" style="139" customWidth="1"/>
    <col min="7442" max="7442" width="28.42578125" style="139" customWidth="1"/>
    <col min="7443" max="7443" width="15.85546875" style="139" customWidth="1"/>
    <col min="7444" max="7444" width="15" style="139" customWidth="1"/>
    <col min="7445" max="7445" width="14.42578125" style="139" customWidth="1"/>
    <col min="7446" max="7446" width="12.7109375" style="139" customWidth="1"/>
    <col min="7447" max="7447" width="12.140625" style="139" customWidth="1"/>
    <col min="7448" max="7448" width="9.7109375" style="139" customWidth="1"/>
    <col min="7449" max="7460" width="0" style="139" hidden="1" customWidth="1"/>
    <col min="7461" max="7461" width="5.42578125" style="139" bestFit="1" customWidth="1"/>
    <col min="7462" max="7680" width="9.140625" style="139"/>
    <col min="7681" max="7681" width="19.42578125" style="139" customWidth="1"/>
    <col min="7682" max="7682" width="4.7109375" style="139" customWidth="1"/>
    <col min="7683" max="7683" width="5.140625" style="139" customWidth="1"/>
    <col min="7684" max="7684" width="5" style="139" customWidth="1"/>
    <col min="7685" max="7685" width="3" style="139" customWidth="1"/>
    <col min="7686" max="7686" width="11" style="139" customWidth="1"/>
    <col min="7687" max="7687" width="14.140625" style="139" customWidth="1"/>
    <col min="7688" max="7688" width="11.28515625" style="139" customWidth="1"/>
    <col min="7689" max="7689" width="13.28515625" style="139" customWidth="1"/>
    <col min="7690" max="7690" width="11.7109375" style="139" customWidth="1"/>
    <col min="7691" max="7691" width="12.42578125" style="139" customWidth="1"/>
    <col min="7692" max="7692" width="13.42578125" style="139" customWidth="1"/>
    <col min="7693" max="7693" width="13.140625" style="139" customWidth="1"/>
    <col min="7694" max="7694" width="9.28515625" style="139" customWidth="1"/>
    <col min="7695" max="7695" width="9.42578125" style="139" customWidth="1"/>
    <col min="7696" max="7696" width="15" style="139" customWidth="1"/>
    <col min="7697" max="7697" width="19.7109375" style="139" customWidth="1"/>
    <col min="7698" max="7698" width="28.42578125" style="139" customWidth="1"/>
    <col min="7699" max="7699" width="15.85546875" style="139" customWidth="1"/>
    <col min="7700" max="7700" width="15" style="139" customWidth="1"/>
    <col min="7701" max="7701" width="14.42578125" style="139" customWidth="1"/>
    <col min="7702" max="7702" width="12.7109375" style="139" customWidth="1"/>
    <col min="7703" max="7703" width="12.140625" style="139" customWidth="1"/>
    <col min="7704" max="7704" width="9.7109375" style="139" customWidth="1"/>
    <col min="7705" max="7716" width="0" style="139" hidden="1" customWidth="1"/>
    <col min="7717" max="7717" width="5.42578125" style="139" bestFit="1" customWidth="1"/>
    <col min="7718" max="7936" width="9.140625" style="139"/>
    <col min="7937" max="7937" width="19.42578125" style="139" customWidth="1"/>
    <col min="7938" max="7938" width="4.7109375" style="139" customWidth="1"/>
    <col min="7939" max="7939" width="5.140625" style="139" customWidth="1"/>
    <col min="7940" max="7940" width="5" style="139" customWidth="1"/>
    <col min="7941" max="7941" width="3" style="139" customWidth="1"/>
    <col min="7942" max="7942" width="11" style="139" customWidth="1"/>
    <col min="7943" max="7943" width="14.140625" style="139" customWidth="1"/>
    <col min="7944" max="7944" width="11.28515625" style="139" customWidth="1"/>
    <col min="7945" max="7945" width="13.28515625" style="139" customWidth="1"/>
    <col min="7946" max="7946" width="11.7109375" style="139" customWidth="1"/>
    <col min="7947" max="7947" width="12.42578125" style="139" customWidth="1"/>
    <col min="7948" max="7948" width="13.42578125" style="139" customWidth="1"/>
    <col min="7949" max="7949" width="13.140625" style="139" customWidth="1"/>
    <col min="7950" max="7950" width="9.28515625" style="139" customWidth="1"/>
    <col min="7951" max="7951" width="9.42578125" style="139" customWidth="1"/>
    <col min="7952" max="7952" width="15" style="139" customWidth="1"/>
    <col min="7953" max="7953" width="19.7109375" style="139" customWidth="1"/>
    <col min="7954" max="7954" width="28.42578125" style="139" customWidth="1"/>
    <col min="7955" max="7955" width="15.85546875" style="139" customWidth="1"/>
    <col min="7956" max="7956" width="15" style="139" customWidth="1"/>
    <col min="7957" max="7957" width="14.42578125" style="139" customWidth="1"/>
    <col min="7958" max="7958" width="12.7109375" style="139" customWidth="1"/>
    <col min="7959" max="7959" width="12.140625" style="139" customWidth="1"/>
    <col min="7960" max="7960" width="9.7109375" style="139" customWidth="1"/>
    <col min="7961" max="7972" width="0" style="139" hidden="1" customWidth="1"/>
    <col min="7973" max="7973" width="5.42578125" style="139" bestFit="1" customWidth="1"/>
    <col min="7974" max="8192" width="9.140625" style="139"/>
    <col min="8193" max="8193" width="19.42578125" style="139" customWidth="1"/>
    <col min="8194" max="8194" width="4.7109375" style="139" customWidth="1"/>
    <col min="8195" max="8195" width="5.140625" style="139" customWidth="1"/>
    <col min="8196" max="8196" width="5" style="139" customWidth="1"/>
    <col min="8197" max="8197" width="3" style="139" customWidth="1"/>
    <col min="8198" max="8198" width="11" style="139" customWidth="1"/>
    <col min="8199" max="8199" width="14.140625" style="139" customWidth="1"/>
    <col min="8200" max="8200" width="11.28515625" style="139" customWidth="1"/>
    <col min="8201" max="8201" width="13.28515625" style="139" customWidth="1"/>
    <col min="8202" max="8202" width="11.7109375" style="139" customWidth="1"/>
    <col min="8203" max="8203" width="12.42578125" style="139" customWidth="1"/>
    <col min="8204" max="8204" width="13.42578125" style="139" customWidth="1"/>
    <col min="8205" max="8205" width="13.140625" style="139" customWidth="1"/>
    <col min="8206" max="8206" width="9.28515625" style="139" customWidth="1"/>
    <col min="8207" max="8207" width="9.42578125" style="139" customWidth="1"/>
    <col min="8208" max="8208" width="15" style="139" customWidth="1"/>
    <col min="8209" max="8209" width="19.7109375" style="139" customWidth="1"/>
    <col min="8210" max="8210" width="28.42578125" style="139" customWidth="1"/>
    <col min="8211" max="8211" width="15.85546875" style="139" customWidth="1"/>
    <col min="8212" max="8212" width="15" style="139" customWidth="1"/>
    <col min="8213" max="8213" width="14.42578125" style="139" customWidth="1"/>
    <col min="8214" max="8214" width="12.7109375" style="139" customWidth="1"/>
    <col min="8215" max="8215" width="12.140625" style="139" customWidth="1"/>
    <col min="8216" max="8216" width="9.7109375" style="139" customWidth="1"/>
    <col min="8217" max="8228" width="0" style="139" hidden="1" customWidth="1"/>
    <col min="8229" max="8229" width="5.42578125" style="139" bestFit="1" customWidth="1"/>
    <col min="8230" max="8448" width="9.140625" style="139"/>
    <col min="8449" max="8449" width="19.42578125" style="139" customWidth="1"/>
    <col min="8450" max="8450" width="4.7109375" style="139" customWidth="1"/>
    <col min="8451" max="8451" width="5.140625" style="139" customWidth="1"/>
    <col min="8452" max="8452" width="5" style="139" customWidth="1"/>
    <col min="8453" max="8453" width="3" style="139" customWidth="1"/>
    <col min="8454" max="8454" width="11" style="139" customWidth="1"/>
    <col min="8455" max="8455" width="14.140625" style="139" customWidth="1"/>
    <col min="8456" max="8456" width="11.28515625" style="139" customWidth="1"/>
    <col min="8457" max="8457" width="13.28515625" style="139" customWidth="1"/>
    <col min="8458" max="8458" width="11.7109375" style="139" customWidth="1"/>
    <col min="8459" max="8459" width="12.42578125" style="139" customWidth="1"/>
    <col min="8460" max="8460" width="13.42578125" style="139" customWidth="1"/>
    <col min="8461" max="8461" width="13.140625" style="139" customWidth="1"/>
    <col min="8462" max="8462" width="9.28515625" style="139" customWidth="1"/>
    <col min="8463" max="8463" width="9.42578125" style="139" customWidth="1"/>
    <col min="8464" max="8464" width="15" style="139" customWidth="1"/>
    <col min="8465" max="8465" width="19.7109375" style="139" customWidth="1"/>
    <col min="8466" max="8466" width="28.42578125" style="139" customWidth="1"/>
    <col min="8467" max="8467" width="15.85546875" style="139" customWidth="1"/>
    <col min="8468" max="8468" width="15" style="139" customWidth="1"/>
    <col min="8469" max="8469" width="14.42578125" style="139" customWidth="1"/>
    <col min="8470" max="8470" width="12.7109375" style="139" customWidth="1"/>
    <col min="8471" max="8471" width="12.140625" style="139" customWidth="1"/>
    <col min="8472" max="8472" width="9.7109375" style="139" customWidth="1"/>
    <col min="8473" max="8484" width="0" style="139" hidden="1" customWidth="1"/>
    <col min="8485" max="8485" width="5.42578125" style="139" bestFit="1" customWidth="1"/>
    <col min="8486" max="8704" width="9.140625" style="139"/>
    <col min="8705" max="8705" width="19.42578125" style="139" customWidth="1"/>
    <col min="8706" max="8706" width="4.7109375" style="139" customWidth="1"/>
    <col min="8707" max="8707" width="5.140625" style="139" customWidth="1"/>
    <col min="8708" max="8708" width="5" style="139" customWidth="1"/>
    <col min="8709" max="8709" width="3" style="139" customWidth="1"/>
    <col min="8710" max="8710" width="11" style="139" customWidth="1"/>
    <col min="8711" max="8711" width="14.140625" style="139" customWidth="1"/>
    <col min="8712" max="8712" width="11.28515625" style="139" customWidth="1"/>
    <col min="8713" max="8713" width="13.28515625" style="139" customWidth="1"/>
    <col min="8714" max="8714" width="11.7109375" style="139" customWidth="1"/>
    <col min="8715" max="8715" width="12.42578125" style="139" customWidth="1"/>
    <col min="8716" max="8716" width="13.42578125" style="139" customWidth="1"/>
    <col min="8717" max="8717" width="13.140625" style="139" customWidth="1"/>
    <col min="8718" max="8718" width="9.28515625" style="139" customWidth="1"/>
    <col min="8719" max="8719" width="9.42578125" style="139" customWidth="1"/>
    <col min="8720" max="8720" width="15" style="139" customWidth="1"/>
    <col min="8721" max="8721" width="19.7109375" style="139" customWidth="1"/>
    <col min="8722" max="8722" width="28.42578125" style="139" customWidth="1"/>
    <col min="8723" max="8723" width="15.85546875" style="139" customWidth="1"/>
    <col min="8724" max="8724" width="15" style="139" customWidth="1"/>
    <col min="8725" max="8725" width="14.42578125" style="139" customWidth="1"/>
    <col min="8726" max="8726" width="12.7109375" style="139" customWidth="1"/>
    <col min="8727" max="8727" width="12.140625" style="139" customWidth="1"/>
    <col min="8728" max="8728" width="9.7109375" style="139" customWidth="1"/>
    <col min="8729" max="8740" width="0" style="139" hidden="1" customWidth="1"/>
    <col min="8741" max="8741" width="5.42578125" style="139" bestFit="1" customWidth="1"/>
    <col min="8742" max="8960" width="9.140625" style="139"/>
    <col min="8961" max="8961" width="19.42578125" style="139" customWidth="1"/>
    <col min="8962" max="8962" width="4.7109375" style="139" customWidth="1"/>
    <col min="8963" max="8963" width="5.140625" style="139" customWidth="1"/>
    <col min="8964" max="8964" width="5" style="139" customWidth="1"/>
    <col min="8965" max="8965" width="3" style="139" customWidth="1"/>
    <col min="8966" max="8966" width="11" style="139" customWidth="1"/>
    <col min="8967" max="8967" width="14.140625" style="139" customWidth="1"/>
    <col min="8968" max="8968" width="11.28515625" style="139" customWidth="1"/>
    <col min="8969" max="8969" width="13.28515625" style="139" customWidth="1"/>
    <col min="8970" max="8970" width="11.7109375" style="139" customWidth="1"/>
    <col min="8971" max="8971" width="12.42578125" style="139" customWidth="1"/>
    <col min="8972" max="8972" width="13.42578125" style="139" customWidth="1"/>
    <col min="8973" max="8973" width="13.140625" style="139" customWidth="1"/>
    <col min="8974" max="8974" width="9.28515625" style="139" customWidth="1"/>
    <col min="8975" max="8975" width="9.42578125" style="139" customWidth="1"/>
    <col min="8976" max="8976" width="15" style="139" customWidth="1"/>
    <col min="8977" max="8977" width="19.7109375" style="139" customWidth="1"/>
    <col min="8978" max="8978" width="28.42578125" style="139" customWidth="1"/>
    <col min="8979" max="8979" width="15.85546875" style="139" customWidth="1"/>
    <col min="8980" max="8980" width="15" style="139" customWidth="1"/>
    <col min="8981" max="8981" width="14.42578125" style="139" customWidth="1"/>
    <col min="8982" max="8982" width="12.7109375" style="139" customWidth="1"/>
    <col min="8983" max="8983" width="12.140625" style="139" customWidth="1"/>
    <col min="8984" max="8984" width="9.7109375" style="139" customWidth="1"/>
    <col min="8985" max="8996" width="0" style="139" hidden="1" customWidth="1"/>
    <col min="8997" max="8997" width="5.42578125" style="139" bestFit="1" customWidth="1"/>
    <col min="8998" max="9216" width="9.140625" style="139"/>
    <col min="9217" max="9217" width="19.42578125" style="139" customWidth="1"/>
    <col min="9218" max="9218" width="4.7109375" style="139" customWidth="1"/>
    <col min="9219" max="9219" width="5.140625" style="139" customWidth="1"/>
    <col min="9220" max="9220" width="5" style="139" customWidth="1"/>
    <col min="9221" max="9221" width="3" style="139" customWidth="1"/>
    <col min="9222" max="9222" width="11" style="139" customWidth="1"/>
    <col min="9223" max="9223" width="14.140625" style="139" customWidth="1"/>
    <col min="9224" max="9224" width="11.28515625" style="139" customWidth="1"/>
    <col min="9225" max="9225" width="13.28515625" style="139" customWidth="1"/>
    <col min="9226" max="9226" width="11.7109375" style="139" customWidth="1"/>
    <col min="9227" max="9227" width="12.42578125" style="139" customWidth="1"/>
    <col min="9228" max="9228" width="13.42578125" style="139" customWidth="1"/>
    <col min="9229" max="9229" width="13.140625" style="139" customWidth="1"/>
    <col min="9230" max="9230" width="9.28515625" style="139" customWidth="1"/>
    <col min="9231" max="9231" width="9.42578125" style="139" customWidth="1"/>
    <col min="9232" max="9232" width="15" style="139" customWidth="1"/>
    <col min="9233" max="9233" width="19.7109375" style="139" customWidth="1"/>
    <col min="9234" max="9234" width="28.42578125" style="139" customWidth="1"/>
    <col min="9235" max="9235" width="15.85546875" style="139" customWidth="1"/>
    <col min="9236" max="9236" width="15" style="139" customWidth="1"/>
    <col min="9237" max="9237" width="14.42578125" style="139" customWidth="1"/>
    <col min="9238" max="9238" width="12.7109375" style="139" customWidth="1"/>
    <col min="9239" max="9239" width="12.140625" style="139" customWidth="1"/>
    <col min="9240" max="9240" width="9.7109375" style="139" customWidth="1"/>
    <col min="9241" max="9252" width="0" style="139" hidden="1" customWidth="1"/>
    <col min="9253" max="9253" width="5.42578125" style="139" bestFit="1" customWidth="1"/>
    <col min="9254" max="9472" width="9.140625" style="139"/>
    <col min="9473" max="9473" width="19.42578125" style="139" customWidth="1"/>
    <col min="9474" max="9474" width="4.7109375" style="139" customWidth="1"/>
    <col min="9475" max="9475" width="5.140625" style="139" customWidth="1"/>
    <col min="9476" max="9476" width="5" style="139" customWidth="1"/>
    <col min="9477" max="9477" width="3" style="139" customWidth="1"/>
    <col min="9478" max="9478" width="11" style="139" customWidth="1"/>
    <col min="9479" max="9479" width="14.140625" style="139" customWidth="1"/>
    <col min="9480" max="9480" width="11.28515625" style="139" customWidth="1"/>
    <col min="9481" max="9481" width="13.28515625" style="139" customWidth="1"/>
    <col min="9482" max="9482" width="11.7109375" style="139" customWidth="1"/>
    <col min="9483" max="9483" width="12.42578125" style="139" customWidth="1"/>
    <col min="9484" max="9484" width="13.42578125" style="139" customWidth="1"/>
    <col min="9485" max="9485" width="13.140625" style="139" customWidth="1"/>
    <col min="9486" max="9486" width="9.28515625" style="139" customWidth="1"/>
    <col min="9487" max="9487" width="9.42578125" style="139" customWidth="1"/>
    <col min="9488" max="9488" width="15" style="139" customWidth="1"/>
    <col min="9489" max="9489" width="19.7109375" style="139" customWidth="1"/>
    <col min="9490" max="9490" width="28.42578125" style="139" customWidth="1"/>
    <col min="9491" max="9491" width="15.85546875" style="139" customWidth="1"/>
    <col min="9492" max="9492" width="15" style="139" customWidth="1"/>
    <col min="9493" max="9493" width="14.42578125" style="139" customWidth="1"/>
    <col min="9494" max="9494" width="12.7109375" style="139" customWidth="1"/>
    <col min="9495" max="9495" width="12.140625" style="139" customWidth="1"/>
    <col min="9496" max="9496" width="9.7109375" style="139" customWidth="1"/>
    <col min="9497" max="9508" width="0" style="139" hidden="1" customWidth="1"/>
    <col min="9509" max="9509" width="5.42578125" style="139" bestFit="1" customWidth="1"/>
    <col min="9510" max="9728" width="9.140625" style="139"/>
    <col min="9729" max="9729" width="19.42578125" style="139" customWidth="1"/>
    <col min="9730" max="9730" width="4.7109375" style="139" customWidth="1"/>
    <col min="9731" max="9731" width="5.140625" style="139" customWidth="1"/>
    <col min="9732" max="9732" width="5" style="139" customWidth="1"/>
    <col min="9733" max="9733" width="3" style="139" customWidth="1"/>
    <col min="9734" max="9734" width="11" style="139" customWidth="1"/>
    <col min="9735" max="9735" width="14.140625" style="139" customWidth="1"/>
    <col min="9736" max="9736" width="11.28515625" style="139" customWidth="1"/>
    <col min="9737" max="9737" width="13.28515625" style="139" customWidth="1"/>
    <col min="9738" max="9738" width="11.7109375" style="139" customWidth="1"/>
    <col min="9739" max="9739" width="12.42578125" style="139" customWidth="1"/>
    <col min="9740" max="9740" width="13.42578125" style="139" customWidth="1"/>
    <col min="9741" max="9741" width="13.140625" style="139" customWidth="1"/>
    <col min="9742" max="9742" width="9.28515625" style="139" customWidth="1"/>
    <col min="9743" max="9743" width="9.42578125" style="139" customWidth="1"/>
    <col min="9744" max="9744" width="15" style="139" customWidth="1"/>
    <col min="9745" max="9745" width="19.7109375" style="139" customWidth="1"/>
    <col min="9746" max="9746" width="28.42578125" style="139" customWidth="1"/>
    <col min="9747" max="9747" width="15.85546875" style="139" customWidth="1"/>
    <col min="9748" max="9748" width="15" style="139" customWidth="1"/>
    <col min="9749" max="9749" width="14.42578125" style="139" customWidth="1"/>
    <col min="9750" max="9750" width="12.7109375" style="139" customWidth="1"/>
    <col min="9751" max="9751" width="12.140625" style="139" customWidth="1"/>
    <col min="9752" max="9752" width="9.7109375" style="139" customWidth="1"/>
    <col min="9753" max="9764" width="0" style="139" hidden="1" customWidth="1"/>
    <col min="9765" max="9765" width="5.42578125" style="139" bestFit="1" customWidth="1"/>
    <col min="9766" max="9984" width="9.140625" style="139"/>
    <col min="9985" max="9985" width="19.42578125" style="139" customWidth="1"/>
    <col min="9986" max="9986" width="4.7109375" style="139" customWidth="1"/>
    <col min="9987" max="9987" width="5.140625" style="139" customWidth="1"/>
    <col min="9988" max="9988" width="5" style="139" customWidth="1"/>
    <col min="9989" max="9989" width="3" style="139" customWidth="1"/>
    <col min="9990" max="9990" width="11" style="139" customWidth="1"/>
    <col min="9991" max="9991" width="14.140625" style="139" customWidth="1"/>
    <col min="9992" max="9992" width="11.28515625" style="139" customWidth="1"/>
    <col min="9993" max="9993" width="13.28515625" style="139" customWidth="1"/>
    <col min="9994" max="9994" width="11.7109375" style="139" customWidth="1"/>
    <col min="9995" max="9995" width="12.42578125" style="139" customWidth="1"/>
    <col min="9996" max="9996" width="13.42578125" style="139" customWidth="1"/>
    <col min="9997" max="9997" width="13.140625" style="139" customWidth="1"/>
    <col min="9998" max="9998" width="9.28515625" style="139" customWidth="1"/>
    <col min="9999" max="9999" width="9.42578125" style="139" customWidth="1"/>
    <col min="10000" max="10000" width="15" style="139" customWidth="1"/>
    <col min="10001" max="10001" width="19.7109375" style="139" customWidth="1"/>
    <col min="10002" max="10002" width="28.42578125" style="139" customWidth="1"/>
    <col min="10003" max="10003" width="15.85546875" style="139" customWidth="1"/>
    <col min="10004" max="10004" width="15" style="139" customWidth="1"/>
    <col min="10005" max="10005" width="14.42578125" style="139" customWidth="1"/>
    <col min="10006" max="10006" width="12.7109375" style="139" customWidth="1"/>
    <col min="10007" max="10007" width="12.140625" style="139" customWidth="1"/>
    <col min="10008" max="10008" width="9.7109375" style="139" customWidth="1"/>
    <col min="10009" max="10020" width="0" style="139" hidden="1" customWidth="1"/>
    <col min="10021" max="10021" width="5.42578125" style="139" bestFit="1" customWidth="1"/>
    <col min="10022" max="10240" width="9.140625" style="139"/>
    <col min="10241" max="10241" width="19.42578125" style="139" customWidth="1"/>
    <col min="10242" max="10242" width="4.7109375" style="139" customWidth="1"/>
    <col min="10243" max="10243" width="5.140625" style="139" customWidth="1"/>
    <col min="10244" max="10244" width="5" style="139" customWidth="1"/>
    <col min="10245" max="10245" width="3" style="139" customWidth="1"/>
    <col min="10246" max="10246" width="11" style="139" customWidth="1"/>
    <col min="10247" max="10247" width="14.140625" style="139" customWidth="1"/>
    <col min="10248" max="10248" width="11.28515625" style="139" customWidth="1"/>
    <col min="10249" max="10249" width="13.28515625" style="139" customWidth="1"/>
    <col min="10250" max="10250" width="11.7109375" style="139" customWidth="1"/>
    <col min="10251" max="10251" width="12.42578125" style="139" customWidth="1"/>
    <col min="10252" max="10252" width="13.42578125" style="139" customWidth="1"/>
    <col min="10253" max="10253" width="13.140625" style="139" customWidth="1"/>
    <col min="10254" max="10254" width="9.28515625" style="139" customWidth="1"/>
    <col min="10255" max="10255" width="9.42578125" style="139" customWidth="1"/>
    <col min="10256" max="10256" width="15" style="139" customWidth="1"/>
    <col min="10257" max="10257" width="19.7109375" style="139" customWidth="1"/>
    <col min="10258" max="10258" width="28.42578125" style="139" customWidth="1"/>
    <col min="10259" max="10259" width="15.85546875" style="139" customWidth="1"/>
    <col min="10260" max="10260" width="15" style="139" customWidth="1"/>
    <col min="10261" max="10261" width="14.42578125" style="139" customWidth="1"/>
    <col min="10262" max="10262" width="12.7109375" style="139" customWidth="1"/>
    <col min="10263" max="10263" width="12.140625" style="139" customWidth="1"/>
    <col min="10264" max="10264" width="9.7109375" style="139" customWidth="1"/>
    <col min="10265" max="10276" width="0" style="139" hidden="1" customWidth="1"/>
    <col min="10277" max="10277" width="5.42578125" style="139" bestFit="1" customWidth="1"/>
    <col min="10278" max="10496" width="9.140625" style="139"/>
    <col min="10497" max="10497" width="19.42578125" style="139" customWidth="1"/>
    <col min="10498" max="10498" width="4.7109375" style="139" customWidth="1"/>
    <col min="10499" max="10499" width="5.140625" style="139" customWidth="1"/>
    <col min="10500" max="10500" width="5" style="139" customWidth="1"/>
    <col min="10501" max="10501" width="3" style="139" customWidth="1"/>
    <col min="10502" max="10502" width="11" style="139" customWidth="1"/>
    <col min="10503" max="10503" width="14.140625" style="139" customWidth="1"/>
    <col min="10504" max="10504" width="11.28515625" style="139" customWidth="1"/>
    <col min="10505" max="10505" width="13.28515625" style="139" customWidth="1"/>
    <col min="10506" max="10506" width="11.7109375" style="139" customWidth="1"/>
    <col min="10507" max="10507" width="12.42578125" style="139" customWidth="1"/>
    <col min="10508" max="10508" width="13.42578125" style="139" customWidth="1"/>
    <col min="10509" max="10509" width="13.140625" style="139" customWidth="1"/>
    <col min="10510" max="10510" width="9.28515625" style="139" customWidth="1"/>
    <col min="10511" max="10511" width="9.42578125" style="139" customWidth="1"/>
    <col min="10512" max="10512" width="15" style="139" customWidth="1"/>
    <col min="10513" max="10513" width="19.7109375" style="139" customWidth="1"/>
    <col min="10514" max="10514" width="28.42578125" style="139" customWidth="1"/>
    <col min="10515" max="10515" width="15.85546875" style="139" customWidth="1"/>
    <col min="10516" max="10516" width="15" style="139" customWidth="1"/>
    <col min="10517" max="10517" width="14.42578125" style="139" customWidth="1"/>
    <col min="10518" max="10518" width="12.7109375" style="139" customWidth="1"/>
    <col min="10519" max="10519" width="12.140625" style="139" customWidth="1"/>
    <col min="10520" max="10520" width="9.7109375" style="139" customWidth="1"/>
    <col min="10521" max="10532" width="0" style="139" hidden="1" customWidth="1"/>
    <col min="10533" max="10533" width="5.42578125" style="139" bestFit="1" customWidth="1"/>
    <col min="10534" max="10752" width="9.140625" style="139"/>
    <col min="10753" max="10753" width="19.42578125" style="139" customWidth="1"/>
    <col min="10754" max="10754" width="4.7109375" style="139" customWidth="1"/>
    <col min="10755" max="10755" width="5.140625" style="139" customWidth="1"/>
    <col min="10756" max="10756" width="5" style="139" customWidth="1"/>
    <col min="10757" max="10757" width="3" style="139" customWidth="1"/>
    <col min="10758" max="10758" width="11" style="139" customWidth="1"/>
    <col min="10759" max="10759" width="14.140625" style="139" customWidth="1"/>
    <col min="10760" max="10760" width="11.28515625" style="139" customWidth="1"/>
    <col min="10761" max="10761" width="13.28515625" style="139" customWidth="1"/>
    <col min="10762" max="10762" width="11.7109375" style="139" customWidth="1"/>
    <col min="10763" max="10763" width="12.42578125" style="139" customWidth="1"/>
    <col min="10764" max="10764" width="13.42578125" style="139" customWidth="1"/>
    <col min="10765" max="10765" width="13.140625" style="139" customWidth="1"/>
    <col min="10766" max="10766" width="9.28515625" style="139" customWidth="1"/>
    <col min="10767" max="10767" width="9.42578125" style="139" customWidth="1"/>
    <col min="10768" max="10768" width="15" style="139" customWidth="1"/>
    <col min="10769" max="10769" width="19.7109375" style="139" customWidth="1"/>
    <col min="10770" max="10770" width="28.42578125" style="139" customWidth="1"/>
    <col min="10771" max="10771" width="15.85546875" style="139" customWidth="1"/>
    <col min="10772" max="10772" width="15" style="139" customWidth="1"/>
    <col min="10773" max="10773" width="14.42578125" style="139" customWidth="1"/>
    <col min="10774" max="10774" width="12.7109375" style="139" customWidth="1"/>
    <col min="10775" max="10775" width="12.140625" style="139" customWidth="1"/>
    <col min="10776" max="10776" width="9.7109375" style="139" customWidth="1"/>
    <col min="10777" max="10788" width="0" style="139" hidden="1" customWidth="1"/>
    <col min="10789" max="10789" width="5.42578125" style="139" bestFit="1" customWidth="1"/>
    <col min="10790" max="11008" width="9.140625" style="139"/>
    <col min="11009" max="11009" width="19.42578125" style="139" customWidth="1"/>
    <col min="11010" max="11010" width="4.7109375" style="139" customWidth="1"/>
    <col min="11011" max="11011" width="5.140625" style="139" customWidth="1"/>
    <col min="11012" max="11012" width="5" style="139" customWidth="1"/>
    <col min="11013" max="11013" width="3" style="139" customWidth="1"/>
    <col min="11014" max="11014" width="11" style="139" customWidth="1"/>
    <col min="11015" max="11015" width="14.140625" style="139" customWidth="1"/>
    <col min="11016" max="11016" width="11.28515625" style="139" customWidth="1"/>
    <col min="11017" max="11017" width="13.28515625" style="139" customWidth="1"/>
    <col min="11018" max="11018" width="11.7109375" style="139" customWidth="1"/>
    <col min="11019" max="11019" width="12.42578125" style="139" customWidth="1"/>
    <col min="11020" max="11020" width="13.42578125" style="139" customWidth="1"/>
    <col min="11021" max="11021" width="13.140625" style="139" customWidth="1"/>
    <col min="11022" max="11022" width="9.28515625" style="139" customWidth="1"/>
    <col min="11023" max="11023" width="9.42578125" style="139" customWidth="1"/>
    <col min="11024" max="11024" width="15" style="139" customWidth="1"/>
    <col min="11025" max="11025" width="19.7109375" style="139" customWidth="1"/>
    <col min="11026" max="11026" width="28.42578125" style="139" customWidth="1"/>
    <col min="11027" max="11027" width="15.85546875" style="139" customWidth="1"/>
    <col min="11028" max="11028" width="15" style="139" customWidth="1"/>
    <col min="11029" max="11029" width="14.42578125" style="139" customWidth="1"/>
    <col min="11030" max="11030" width="12.7109375" style="139" customWidth="1"/>
    <col min="11031" max="11031" width="12.140625" style="139" customWidth="1"/>
    <col min="11032" max="11032" width="9.7109375" style="139" customWidth="1"/>
    <col min="11033" max="11044" width="0" style="139" hidden="1" customWidth="1"/>
    <col min="11045" max="11045" width="5.42578125" style="139" bestFit="1" customWidth="1"/>
    <col min="11046" max="11264" width="9.140625" style="139"/>
    <col min="11265" max="11265" width="19.42578125" style="139" customWidth="1"/>
    <col min="11266" max="11266" width="4.7109375" style="139" customWidth="1"/>
    <col min="11267" max="11267" width="5.140625" style="139" customWidth="1"/>
    <col min="11268" max="11268" width="5" style="139" customWidth="1"/>
    <col min="11269" max="11269" width="3" style="139" customWidth="1"/>
    <col min="11270" max="11270" width="11" style="139" customWidth="1"/>
    <col min="11271" max="11271" width="14.140625" style="139" customWidth="1"/>
    <col min="11272" max="11272" width="11.28515625" style="139" customWidth="1"/>
    <col min="11273" max="11273" width="13.28515625" style="139" customWidth="1"/>
    <col min="11274" max="11274" width="11.7109375" style="139" customWidth="1"/>
    <col min="11275" max="11275" width="12.42578125" style="139" customWidth="1"/>
    <col min="11276" max="11276" width="13.42578125" style="139" customWidth="1"/>
    <col min="11277" max="11277" width="13.140625" style="139" customWidth="1"/>
    <col min="11278" max="11278" width="9.28515625" style="139" customWidth="1"/>
    <col min="11279" max="11279" width="9.42578125" style="139" customWidth="1"/>
    <col min="11280" max="11280" width="15" style="139" customWidth="1"/>
    <col min="11281" max="11281" width="19.7109375" style="139" customWidth="1"/>
    <col min="11282" max="11282" width="28.42578125" style="139" customWidth="1"/>
    <col min="11283" max="11283" width="15.85546875" style="139" customWidth="1"/>
    <col min="11284" max="11284" width="15" style="139" customWidth="1"/>
    <col min="11285" max="11285" width="14.42578125" style="139" customWidth="1"/>
    <col min="11286" max="11286" width="12.7109375" style="139" customWidth="1"/>
    <col min="11287" max="11287" width="12.140625" style="139" customWidth="1"/>
    <col min="11288" max="11288" width="9.7109375" style="139" customWidth="1"/>
    <col min="11289" max="11300" width="0" style="139" hidden="1" customWidth="1"/>
    <col min="11301" max="11301" width="5.42578125" style="139" bestFit="1" customWidth="1"/>
    <col min="11302" max="11520" width="9.140625" style="139"/>
    <col min="11521" max="11521" width="19.42578125" style="139" customWidth="1"/>
    <col min="11522" max="11522" width="4.7109375" style="139" customWidth="1"/>
    <col min="11523" max="11523" width="5.140625" style="139" customWidth="1"/>
    <col min="11524" max="11524" width="5" style="139" customWidth="1"/>
    <col min="11525" max="11525" width="3" style="139" customWidth="1"/>
    <col min="11526" max="11526" width="11" style="139" customWidth="1"/>
    <col min="11527" max="11527" width="14.140625" style="139" customWidth="1"/>
    <col min="11528" max="11528" width="11.28515625" style="139" customWidth="1"/>
    <col min="11529" max="11529" width="13.28515625" style="139" customWidth="1"/>
    <col min="11530" max="11530" width="11.7109375" style="139" customWidth="1"/>
    <col min="11531" max="11531" width="12.42578125" style="139" customWidth="1"/>
    <col min="11532" max="11532" width="13.42578125" style="139" customWidth="1"/>
    <col min="11533" max="11533" width="13.140625" style="139" customWidth="1"/>
    <col min="11534" max="11534" width="9.28515625" style="139" customWidth="1"/>
    <col min="11535" max="11535" width="9.42578125" style="139" customWidth="1"/>
    <col min="11536" max="11536" width="15" style="139" customWidth="1"/>
    <col min="11537" max="11537" width="19.7109375" style="139" customWidth="1"/>
    <col min="11538" max="11538" width="28.42578125" style="139" customWidth="1"/>
    <col min="11539" max="11539" width="15.85546875" style="139" customWidth="1"/>
    <col min="11540" max="11540" width="15" style="139" customWidth="1"/>
    <col min="11541" max="11541" width="14.42578125" style="139" customWidth="1"/>
    <col min="11542" max="11542" width="12.7109375" style="139" customWidth="1"/>
    <col min="11543" max="11543" width="12.140625" style="139" customWidth="1"/>
    <col min="11544" max="11544" width="9.7109375" style="139" customWidth="1"/>
    <col min="11545" max="11556" width="0" style="139" hidden="1" customWidth="1"/>
    <col min="11557" max="11557" width="5.42578125" style="139" bestFit="1" customWidth="1"/>
    <col min="11558" max="11776" width="9.140625" style="139"/>
    <col min="11777" max="11777" width="19.42578125" style="139" customWidth="1"/>
    <col min="11778" max="11778" width="4.7109375" style="139" customWidth="1"/>
    <col min="11779" max="11779" width="5.140625" style="139" customWidth="1"/>
    <col min="11780" max="11780" width="5" style="139" customWidth="1"/>
    <col min="11781" max="11781" width="3" style="139" customWidth="1"/>
    <col min="11782" max="11782" width="11" style="139" customWidth="1"/>
    <col min="11783" max="11783" width="14.140625" style="139" customWidth="1"/>
    <col min="11784" max="11784" width="11.28515625" style="139" customWidth="1"/>
    <col min="11785" max="11785" width="13.28515625" style="139" customWidth="1"/>
    <col min="11786" max="11786" width="11.7109375" style="139" customWidth="1"/>
    <col min="11787" max="11787" width="12.42578125" style="139" customWidth="1"/>
    <col min="11788" max="11788" width="13.42578125" style="139" customWidth="1"/>
    <col min="11789" max="11789" width="13.140625" style="139" customWidth="1"/>
    <col min="11790" max="11790" width="9.28515625" style="139" customWidth="1"/>
    <col min="11791" max="11791" width="9.42578125" style="139" customWidth="1"/>
    <col min="11792" max="11792" width="15" style="139" customWidth="1"/>
    <col min="11793" max="11793" width="19.7109375" style="139" customWidth="1"/>
    <col min="11794" max="11794" width="28.42578125" style="139" customWidth="1"/>
    <col min="11795" max="11795" width="15.85546875" style="139" customWidth="1"/>
    <col min="11796" max="11796" width="15" style="139" customWidth="1"/>
    <col min="11797" max="11797" width="14.42578125" style="139" customWidth="1"/>
    <col min="11798" max="11798" width="12.7109375" style="139" customWidth="1"/>
    <col min="11799" max="11799" width="12.140625" style="139" customWidth="1"/>
    <col min="11800" max="11800" width="9.7109375" style="139" customWidth="1"/>
    <col min="11801" max="11812" width="0" style="139" hidden="1" customWidth="1"/>
    <col min="11813" max="11813" width="5.42578125" style="139" bestFit="1" customWidth="1"/>
    <col min="11814" max="12032" width="9.140625" style="139"/>
    <col min="12033" max="12033" width="19.42578125" style="139" customWidth="1"/>
    <col min="12034" max="12034" width="4.7109375" style="139" customWidth="1"/>
    <col min="12035" max="12035" width="5.140625" style="139" customWidth="1"/>
    <col min="12036" max="12036" width="5" style="139" customWidth="1"/>
    <col min="12037" max="12037" width="3" style="139" customWidth="1"/>
    <col min="12038" max="12038" width="11" style="139" customWidth="1"/>
    <col min="12039" max="12039" width="14.140625" style="139" customWidth="1"/>
    <col min="12040" max="12040" width="11.28515625" style="139" customWidth="1"/>
    <col min="12041" max="12041" width="13.28515625" style="139" customWidth="1"/>
    <col min="12042" max="12042" width="11.7109375" style="139" customWidth="1"/>
    <col min="12043" max="12043" width="12.42578125" style="139" customWidth="1"/>
    <col min="12044" max="12044" width="13.42578125" style="139" customWidth="1"/>
    <col min="12045" max="12045" width="13.140625" style="139" customWidth="1"/>
    <col min="12046" max="12046" width="9.28515625" style="139" customWidth="1"/>
    <col min="12047" max="12047" width="9.42578125" style="139" customWidth="1"/>
    <col min="12048" max="12048" width="15" style="139" customWidth="1"/>
    <col min="12049" max="12049" width="19.7109375" style="139" customWidth="1"/>
    <col min="12050" max="12050" width="28.42578125" style="139" customWidth="1"/>
    <col min="12051" max="12051" width="15.85546875" style="139" customWidth="1"/>
    <col min="12052" max="12052" width="15" style="139" customWidth="1"/>
    <col min="12053" max="12053" width="14.42578125" style="139" customWidth="1"/>
    <col min="12054" max="12054" width="12.7109375" style="139" customWidth="1"/>
    <col min="12055" max="12055" width="12.140625" style="139" customWidth="1"/>
    <col min="12056" max="12056" width="9.7109375" style="139" customWidth="1"/>
    <col min="12057" max="12068" width="0" style="139" hidden="1" customWidth="1"/>
    <col min="12069" max="12069" width="5.42578125" style="139" bestFit="1" customWidth="1"/>
    <col min="12070" max="12288" width="9.140625" style="139"/>
    <col min="12289" max="12289" width="19.42578125" style="139" customWidth="1"/>
    <col min="12290" max="12290" width="4.7109375" style="139" customWidth="1"/>
    <col min="12291" max="12291" width="5.140625" style="139" customWidth="1"/>
    <col min="12292" max="12292" width="5" style="139" customWidth="1"/>
    <col min="12293" max="12293" width="3" style="139" customWidth="1"/>
    <col min="12294" max="12294" width="11" style="139" customWidth="1"/>
    <col min="12295" max="12295" width="14.140625" style="139" customWidth="1"/>
    <col min="12296" max="12296" width="11.28515625" style="139" customWidth="1"/>
    <col min="12297" max="12297" width="13.28515625" style="139" customWidth="1"/>
    <col min="12298" max="12298" width="11.7109375" style="139" customWidth="1"/>
    <col min="12299" max="12299" width="12.42578125" style="139" customWidth="1"/>
    <col min="12300" max="12300" width="13.42578125" style="139" customWidth="1"/>
    <col min="12301" max="12301" width="13.140625" style="139" customWidth="1"/>
    <col min="12302" max="12302" width="9.28515625" style="139" customWidth="1"/>
    <col min="12303" max="12303" width="9.42578125" style="139" customWidth="1"/>
    <col min="12304" max="12304" width="15" style="139" customWidth="1"/>
    <col min="12305" max="12305" width="19.7109375" style="139" customWidth="1"/>
    <col min="12306" max="12306" width="28.42578125" style="139" customWidth="1"/>
    <col min="12307" max="12307" width="15.85546875" style="139" customWidth="1"/>
    <col min="12308" max="12308" width="15" style="139" customWidth="1"/>
    <col min="12309" max="12309" width="14.42578125" style="139" customWidth="1"/>
    <col min="12310" max="12310" width="12.7109375" style="139" customWidth="1"/>
    <col min="12311" max="12311" width="12.140625" style="139" customWidth="1"/>
    <col min="12312" max="12312" width="9.7109375" style="139" customWidth="1"/>
    <col min="12313" max="12324" width="0" style="139" hidden="1" customWidth="1"/>
    <col min="12325" max="12325" width="5.42578125" style="139" bestFit="1" customWidth="1"/>
    <col min="12326" max="12544" width="9.140625" style="139"/>
    <col min="12545" max="12545" width="19.42578125" style="139" customWidth="1"/>
    <col min="12546" max="12546" width="4.7109375" style="139" customWidth="1"/>
    <col min="12547" max="12547" width="5.140625" style="139" customWidth="1"/>
    <col min="12548" max="12548" width="5" style="139" customWidth="1"/>
    <col min="12549" max="12549" width="3" style="139" customWidth="1"/>
    <col min="12550" max="12550" width="11" style="139" customWidth="1"/>
    <col min="12551" max="12551" width="14.140625" style="139" customWidth="1"/>
    <col min="12552" max="12552" width="11.28515625" style="139" customWidth="1"/>
    <col min="12553" max="12553" width="13.28515625" style="139" customWidth="1"/>
    <col min="12554" max="12554" width="11.7109375" style="139" customWidth="1"/>
    <col min="12555" max="12555" width="12.42578125" style="139" customWidth="1"/>
    <col min="12556" max="12556" width="13.42578125" style="139" customWidth="1"/>
    <col min="12557" max="12557" width="13.140625" style="139" customWidth="1"/>
    <col min="12558" max="12558" width="9.28515625" style="139" customWidth="1"/>
    <col min="12559" max="12559" width="9.42578125" style="139" customWidth="1"/>
    <col min="12560" max="12560" width="15" style="139" customWidth="1"/>
    <col min="12561" max="12561" width="19.7109375" style="139" customWidth="1"/>
    <col min="12562" max="12562" width="28.42578125" style="139" customWidth="1"/>
    <col min="12563" max="12563" width="15.85546875" style="139" customWidth="1"/>
    <col min="12564" max="12564" width="15" style="139" customWidth="1"/>
    <col min="12565" max="12565" width="14.42578125" style="139" customWidth="1"/>
    <col min="12566" max="12566" width="12.7109375" style="139" customWidth="1"/>
    <col min="12567" max="12567" width="12.140625" style="139" customWidth="1"/>
    <col min="12568" max="12568" width="9.7109375" style="139" customWidth="1"/>
    <col min="12569" max="12580" width="0" style="139" hidden="1" customWidth="1"/>
    <col min="12581" max="12581" width="5.42578125" style="139" bestFit="1" customWidth="1"/>
    <col min="12582" max="12800" width="9.140625" style="139"/>
    <col min="12801" max="12801" width="19.42578125" style="139" customWidth="1"/>
    <col min="12802" max="12802" width="4.7109375" style="139" customWidth="1"/>
    <col min="12803" max="12803" width="5.140625" style="139" customWidth="1"/>
    <col min="12804" max="12804" width="5" style="139" customWidth="1"/>
    <col min="12805" max="12805" width="3" style="139" customWidth="1"/>
    <col min="12806" max="12806" width="11" style="139" customWidth="1"/>
    <col min="12807" max="12807" width="14.140625" style="139" customWidth="1"/>
    <col min="12808" max="12808" width="11.28515625" style="139" customWidth="1"/>
    <col min="12809" max="12809" width="13.28515625" style="139" customWidth="1"/>
    <col min="12810" max="12810" width="11.7109375" style="139" customWidth="1"/>
    <col min="12811" max="12811" width="12.42578125" style="139" customWidth="1"/>
    <col min="12812" max="12812" width="13.42578125" style="139" customWidth="1"/>
    <col min="12813" max="12813" width="13.140625" style="139" customWidth="1"/>
    <col min="12814" max="12814" width="9.28515625" style="139" customWidth="1"/>
    <col min="12815" max="12815" width="9.42578125" style="139" customWidth="1"/>
    <col min="12816" max="12816" width="15" style="139" customWidth="1"/>
    <col min="12817" max="12817" width="19.7109375" style="139" customWidth="1"/>
    <col min="12818" max="12818" width="28.42578125" style="139" customWidth="1"/>
    <col min="12819" max="12819" width="15.85546875" style="139" customWidth="1"/>
    <col min="12820" max="12820" width="15" style="139" customWidth="1"/>
    <col min="12821" max="12821" width="14.42578125" style="139" customWidth="1"/>
    <col min="12822" max="12822" width="12.7109375" style="139" customWidth="1"/>
    <col min="12823" max="12823" width="12.140625" style="139" customWidth="1"/>
    <col min="12824" max="12824" width="9.7109375" style="139" customWidth="1"/>
    <col min="12825" max="12836" width="0" style="139" hidden="1" customWidth="1"/>
    <col min="12837" max="12837" width="5.42578125" style="139" bestFit="1" customWidth="1"/>
    <col min="12838" max="13056" width="9.140625" style="139"/>
    <col min="13057" max="13057" width="19.42578125" style="139" customWidth="1"/>
    <col min="13058" max="13058" width="4.7109375" style="139" customWidth="1"/>
    <col min="13059" max="13059" width="5.140625" style="139" customWidth="1"/>
    <col min="13060" max="13060" width="5" style="139" customWidth="1"/>
    <col min="13061" max="13061" width="3" style="139" customWidth="1"/>
    <col min="13062" max="13062" width="11" style="139" customWidth="1"/>
    <col min="13063" max="13063" width="14.140625" style="139" customWidth="1"/>
    <col min="13064" max="13064" width="11.28515625" style="139" customWidth="1"/>
    <col min="13065" max="13065" width="13.28515625" style="139" customWidth="1"/>
    <col min="13066" max="13066" width="11.7109375" style="139" customWidth="1"/>
    <col min="13067" max="13067" width="12.42578125" style="139" customWidth="1"/>
    <col min="13068" max="13068" width="13.42578125" style="139" customWidth="1"/>
    <col min="13069" max="13069" width="13.140625" style="139" customWidth="1"/>
    <col min="13070" max="13070" width="9.28515625" style="139" customWidth="1"/>
    <col min="13071" max="13071" width="9.42578125" style="139" customWidth="1"/>
    <col min="13072" max="13072" width="15" style="139" customWidth="1"/>
    <col min="13073" max="13073" width="19.7109375" style="139" customWidth="1"/>
    <col min="13074" max="13074" width="28.42578125" style="139" customWidth="1"/>
    <col min="13075" max="13075" width="15.85546875" style="139" customWidth="1"/>
    <col min="13076" max="13076" width="15" style="139" customWidth="1"/>
    <col min="13077" max="13077" width="14.42578125" style="139" customWidth="1"/>
    <col min="13078" max="13078" width="12.7109375" style="139" customWidth="1"/>
    <col min="13079" max="13079" width="12.140625" style="139" customWidth="1"/>
    <col min="13080" max="13080" width="9.7109375" style="139" customWidth="1"/>
    <col min="13081" max="13092" width="0" style="139" hidden="1" customWidth="1"/>
    <col min="13093" max="13093" width="5.42578125" style="139" bestFit="1" customWidth="1"/>
    <col min="13094" max="13312" width="9.140625" style="139"/>
    <col min="13313" max="13313" width="19.42578125" style="139" customWidth="1"/>
    <col min="13314" max="13314" width="4.7109375" style="139" customWidth="1"/>
    <col min="13315" max="13315" width="5.140625" style="139" customWidth="1"/>
    <col min="13316" max="13316" width="5" style="139" customWidth="1"/>
    <col min="13317" max="13317" width="3" style="139" customWidth="1"/>
    <col min="13318" max="13318" width="11" style="139" customWidth="1"/>
    <col min="13319" max="13319" width="14.140625" style="139" customWidth="1"/>
    <col min="13320" max="13320" width="11.28515625" style="139" customWidth="1"/>
    <col min="13321" max="13321" width="13.28515625" style="139" customWidth="1"/>
    <col min="13322" max="13322" width="11.7109375" style="139" customWidth="1"/>
    <col min="13323" max="13323" width="12.42578125" style="139" customWidth="1"/>
    <col min="13324" max="13324" width="13.42578125" style="139" customWidth="1"/>
    <col min="13325" max="13325" width="13.140625" style="139" customWidth="1"/>
    <col min="13326" max="13326" width="9.28515625" style="139" customWidth="1"/>
    <col min="13327" max="13327" width="9.42578125" style="139" customWidth="1"/>
    <col min="13328" max="13328" width="15" style="139" customWidth="1"/>
    <col min="13329" max="13329" width="19.7109375" style="139" customWidth="1"/>
    <col min="13330" max="13330" width="28.42578125" style="139" customWidth="1"/>
    <col min="13331" max="13331" width="15.85546875" style="139" customWidth="1"/>
    <col min="13332" max="13332" width="15" style="139" customWidth="1"/>
    <col min="13333" max="13333" width="14.42578125" style="139" customWidth="1"/>
    <col min="13334" max="13334" width="12.7109375" style="139" customWidth="1"/>
    <col min="13335" max="13335" width="12.140625" style="139" customWidth="1"/>
    <col min="13336" max="13336" width="9.7109375" style="139" customWidth="1"/>
    <col min="13337" max="13348" width="0" style="139" hidden="1" customWidth="1"/>
    <col min="13349" max="13349" width="5.42578125" style="139" bestFit="1" customWidth="1"/>
    <col min="13350" max="13568" width="9.140625" style="139"/>
    <col min="13569" max="13569" width="19.42578125" style="139" customWidth="1"/>
    <col min="13570" max="13570" width="4.7109375" style="139" customWidth="1"/>
    <col min="13571" max="13571" width="5.140625" style="139" customWidth="1"/>
    <col min="13572" max="13572" width="5" style="139" customWidth="1"/>
    <col min="13573" max="13573" width="3" style="139" customWidth="1"/>
    <col min="13574" max="13574" width="11" style="139" customWidth="1"/>
    <col min="13575" max="13575" width="14.140625" style="139" customWidth="1"/>
    <col min="13576" max="13576" width="11.28515625" style="139" customWidth="1"/>
    <col min="13577" max="13577" width="13.28515625" style="139" customWidth="1"/>
    <col min="13578" max="13578" width="11.7109375" style="139" customWidth="1"/>
    <col min="13579" max="13579" width="12.42578125" style="139" customWidth="1"/>
    <col min="13580" max="13580" width="13.42578125" style="139" customWidth="1"/>
    <col min="13581" max="13581" width="13.140625" style="139" customWidth="1"/>
    <col min="13582" max="13582" width="9.28515625" style="139" customWidth="1"/>
    <col min="13583" max="13583" width="9.42578125" style="139" customWidth="1"/>
    <col min="13584" max="13584" width="15" style="139" customWidth="1"/>
    <col min="13585" max="13585" width="19.7109375" style="139" customWidth="1"/>
    <col min="13586" max="13586" width="28.42578125" style="139" customWidth="1"/>
    <col min="13587" max="13587" width="15.85546875" style="139" customWidth="1"/>
    <col min="13588" max="13588" width="15" style="139" customWidth="1"/>
    <col min="13589" max="13589" width="14.42578125" style="139" customWidth="1"/>
    <col min="13590" max="13590" width="12.7109375" style="139" customWidth="1"/>
    <col min="13591" max="13591" width="12.140625" style="139" customWidth="1"/>
    <col min="13592" max="13592" width="9.7109375" style="139" customWidth="1"/>
    <col min="13593" max="13604" width="0" style="139" hidden="1" customWidth="1"/>
    <col min="13605" max="13605" width="5.42578125" style="139" bestFit="1" customWidth="1"/>
    <col min="13606" max="13824" width="9.140625" style="139"/>
    <col min="13825" max="13825" width="19.42578125" style="139" customWidth="1"/>
    <col min="13826" max="13826" width="4.7109375" style="139" customWidth="1"/>
    <col min="13827" max="13827" width="5.140625" style="139" customWidth="1"/>
    <col min="13828" max="13828" width="5" style="139" customWidth="1"/>
    <col min="13829" max="13829" width="3" style="139" customWidth="1"/>
    <col min="13830" max="13830" width="11" style="139" customWidth="1"/>
    <col min="13831" max="13831" width="14.140625" style="139" customWidth="1"/>
    <col min="13832" max="13832" width="11.28515625" style="139" customWidth="1"/>
    <col min="13833" max="13833" width="13.28515625" style="139" customWidth="1"/>
    <col min="13834" max="13834" width="11.7109375" style="139" customWidth="1"/>
    <col min="13835" max="13835" width="12.42578125" style="139" customWidth="1"/>
    <col min="13836" max="13836" width="13.42578125" style="139" customWidth="1"/>
    <col min="13837" max="13837" width="13.140625" style="139" customWidth="1"/>
    <col min="13838" max="13838" width="9.28515625" style="139" customWidth="1"/>
    <col min="13839" max="13839" width="9.42578125" style="139" customWidth="1"/>
    <col min="13840" max="13840" width="15" style="139" customWidth="1"/>
    <col min="13841" max="13841" width="19.7109375" style="139" customWidth="1"/>
    <col min="13842" max="13842" width="28.42578125" style="139" customWidth="1"/>
    <col min="13843" max="13843" width="15.85546875" style="139" customWidth="1"/>
    <col min="13844" max="13844" width="15" style="139" customWidth="1"/>
    <col min="13845" max="13845" width="14.42578125" style="139" customWidth="1"/>
    <col min="13846" max="13846" width="12.7109375" style="139" customWidth="1"/>
    <col min="13847" max="13847" width="12.140625" style="139" customWidth="1"/>
    <col min="13848" max="13848" width="9.7109375" style="139" customWidth="1"/>
    <col min="13849" max="13860" width="0" style="139" hidden="1" customWidth="1"/>
    <col min="13861" max="13861" width="5.42578125" style="139" bestFit="1" customWidth="1"/>
    <col min="13862" max="14080" width="9.140625" style="139"/>
    <col min="14081" max="14081" width="19.42578125" style="139" customWidth="1"/>
    <col min="14082" max="14082" width="4.7109375" style="139" customWidth="1"/>
    <col min="14083" max="14083" width="5.140625" style="139" customWidth="1"/>
    <col min="14084" max="14084" width="5" style="139" customWidth="1"/>
    <col min="14085" max="14085" width="3" style="139" customWidth="1"/>
    <col min="14086" max="14086" width="11" style="139" customWidth="1"/>
    <col min="14087" max="14087" width="14.140625" style="139" customWidth="1"/>
    <col min="14088" max="14088" width="11.28515625" style="139" customWidth="1"/>
    <col min="14089" max="14089" width="13.28515625" style="139" customWidth="1"/>
    <col min="14090" max="14090" width="11.7109375" style="139" customWidth="1"/>
    <col min="14091" max="14091" width="12.42578125" style="139" customWidth="1"/>
    <col min="14092" max="14092" width="13.42578125" style="139" customWidth="1"/>
    <col min="14093" max="14093" width="13.140625" style="139" customWidth="1"/>
    <col min="14094" max="14094" width="9.28515625" style="139" customWidth="1"/>
    <col min="14095" max="14095" width="9.42578125" style="139" customWidth="1"/>
    <col min="14096" max="14096" width="15" style="139" customWidth="1"/>
    <col min="14097" max="14097" width="19.7109375" style="139" customWidth="1"/>
    <col min="14098" max="14098" width="28.42578125" style="139" customWidth="1"/>
    <col min="14099" max="14099" width="15.85546875" style="139" customWidth="1"/>
    <col min="14100" max="14100" width="15" style="139" customWidth="1"/>
    <col min="14101" max="14101" width="14.42578125" style="139" customWidth="1"/>
    <col min="14102" max="14102" width="12.7109375" style="139" customWidth="1"/>
    <col min="14103" max="14103" width="12.140625" style="139" customWidth="1"/>
    <col min="14104" max="14104" width="9.7109375" style="139" customWidth="1"/>
    <col min="14105" max="14116" width="0" style="139" hidden="1" customWidth="1"/>
    <col min="14117" max="14117" width="5.42578125" style="139" bestFit="1" customWidth="1"/>
    <col min="14118" max="14336" width="9.140625" style="139"/>
    <col min="14337" max="14337" width="19.42578125" style="139" customWidth="1"/>
    <col min="14338" max="14338" width="4.7109375" style="139" customWidth="1"/>
    <col min="14339" max="14339" width="5.140625" style="139" customWidth="1"/>
    <col min="14340" max="14340" width="5" style="139" customWidth="1"/>
    <col min="14341" max="14341" width="3" style="139" customWidth="1"/>
    <col min="14342" max="14342" width="11" style="139" customWidth="1"/>
    <col min="14343" max="14343" width="14.140625" style="139" customWidth="1"/>
    <col min="14344" max="14344" width="11.28515625" style="139" customWidth="1"/>
    <col min="14345" max="14345" width="13.28515625" style="139" customWidth="1"/>
    <col min="14346" max="14346" width="11.7109375" style="139" customWidth="1"/>
    <col min="14347" max="14347" width="12.42578125" style="139" customWidth="1"/>
    <col min="14348" max="14348" width="13.42578125" style="139" customWidth="1"/>
    <col min="14349" max="14349" width="13.140625" style="139" customWidth="1"/>
    <col min="14350" max="14350" width="9.28515625" style="139" customWidth="1"/>
    <col min="14351" max="14351" width="9.42578125" style="139" customWidth="1"/>
    <col min="14352" max="14352" width="15" style="139" customWidth="1"/>
    <col min="14353" max="14353" width="19.7109375" style="139" customWidth="1"/>
    <col min="14354" max="14354" width="28.42578125" style="139" customWidth="1"/>
    <col min="14355" max="14355" width="15.85546875" style="139" customWidth="1"/>
    <col min="14356" max="14356" width="15" style="139" customWidth="1"/>
    <col min="14357" max="14357" width="14.42578125" style="139" customWidth="1"/>
    <col min="14358" max="14358" width="12.7109375" style="139" customWidth="1"/>
    <col min="14359" max="14359" width="12.140625" style="139" customWidth="1"/>
    <col min="14360" max="14360" width="9.7109375" style="139" customWidth="1"/>
    <col min="14361" max="14372" width="0" style="139" hidden="1" customWidth="1"/>
    <col min="14373" max="14373" width="5.42578125" style="139" bestFit="1" customWidth="1"/>
    <col min="14374" max="14592" width="9.140625" style="139"/>
    <col min="14593" max="14593" width="19.42578125" style="139" customWidth="1"/>
    <col min="14594" max="14594" width="4.7109375" style="139" customWidth="1"/>
    <col min="14595" max="14595" width="5.140625" style="139" customWidth="1"/>
    <col min="14596" max="14596" width="5" style="139" customWidth="1"/>
    <col min="14597" max="14597" width="3" style="139" customWidth="1"/>
    <col min="14598" max="14598" width="11" style="139" customWidth="1"/>
    <col min="14599" max="14599" width="14.140625" style="139" customWidth="1"/>
    <col min="14600" max="14600" width="11.28515625" style="139" customWidth="1"/>
    <col min="14601" max="14601" width="13.28515625" style="139" customWidth="1"/>
    <col min="14602" max="14602" width="11.7109375" style="139" customWidth="1"/>
    <col min="14603" max="14603" width="12.42578125" style="139" customWidth="1"/>
    <col min="14604" max="14604" width="13.42578125" style="139" customWidth="1"/>
    <col min="14605" max="14605" width="13.140625" style="139" customWidth="1"/>
    <col min="14606" max="14606" width="9.28515625" style="139" customWidth="1"/>
    <col min="14607" max="14607" width="9.42578125" style="139" customWidth="1"/>
    <col min="14608" max="14608" width="15" style="139" customWidth="1"/>
    <col min="14609" max="14609" width="19.7109375" style="139" customWidth="1"/>
    <col min="14610" max="14610" width="28.42578125" style="139" customWidth="1"/>
    <col min="14611" max="14611" width="15.85546875" style="139" customWidth="1"/>
    <col min="14612" max="14612" width="15" style="139" customWidth="1"/>
    <col min="14613" max="14613" width="14.42578125" style="139" customWidth="1"/>
    <col min="14614" max="14614" width="12.7109375" style="139" customWidth="1"/>
    <col min="14615" max="14615" width="12.140625" style="139" customWidth="1"/>
    <col min="14616" max="14616" width="9.7109375" style="139" customWidth="1"/>
    <col min="14617" max="14628" width="0" style="139" hidden="1" customWidth="1"/>
    <col min="14629" max="14629" width="5.42578125" style="139" bestFit="1" customWidth="1"/>
    <col min="14630" max="14848" width="9.140625" style="139"/>
    <col min="14849" max="14849" width="19.42578125" style="139" customWidth="1"/>
    <col min="14850" max="14850" width="4.7109375" style="139" customWidth="1"/>
    <col min="14851" max="14851" width="5.140625" style="139" customWidth="1"/>
    <col min="14852" max="14852" width="5" style="139" customWidth="1"/>
    <col min="14853" max="14853" width="3" style="139" customWidth="1"/>
    <col min="14854" max="14854" width="11" style="139" customWidth="1"/>
    <col min="14855" max="14855" width="14.140625" style="139" customWidth="1"/>
    <col min="14856" max="14856" width="11.28515625" style="139" customWidth="1"/>
    <col min="14857" max="14857" width="13.28515625" style="139" customWidth="1"/>
    <col min="14858" max="14858" width="11.7109375" style="139" customWidth="1"/>
    <col min="14859" max="14859" width="12.42578125" style="139" customWidth="1"/>
    <col min="14860" max="14860" width="13.42578125" style="139" customWidth="1"/>
    <col min="14861" max="14861" width="13.140625" style="139" customWidth="1"/>
    <col min="14862" max="14862" width="9.28515625" style="139" customWidth="1"/>
    <col min="14863" max="14863" width="9.42578125" style="139" customWidth="1"/>
    <col min="14864" max="14864" width="15" style="139" customWidth="1"/>
    <col min="14865" max="14865" width="19.7109375" style="139" customWidth="1"/>
    <col min="14866" max="14866" width="28.42578125" style="139" customWidth="1"/>
    <col min="14867" max="14867" width="15.85546875" style="139" customWidth="1"/>
    <col min="14868" max="14868" width="15" style="139" customWidth="1"/>
    <col min="14869" max="14869" width="14.42578125" style="139" customWidth="1"/>
    <col min="14870" max="14870" width="12.7109375" style="139" customWidth="1"/>
    <col min="14871" max="14871" width="12.140625" style="139" customWidth="1"/>
    <col min="14872" max="14872" width="9.7109375" style="139" customWidth="1"/>
    <col min="14873" max="14884" width="0" style="139" hidden="1" customWidth="1"/>
    <col min="14885" max="14885" width="5.42578125" style="139" bestFit="1" customWidth="1"/>
    <col min="14886" max="15104" width="9.140625" style="139"/>
    <col min="15105" max="15105" width="19.42578125" style="139" customWidth="1"/>
    <col min="15106" max="15106" width="4.7109375" style="139" customWidth="1"/>
    <col min="15107" max="15107" width="5.140625" style="139" customWidth="1"/>
    <col min="15108" max="15108" width="5" style="139" customWidth="1"/>
    <col min="15109" max="15109" width="3" style="139" customWidth="1"/>
    <col min="15110" max="15110" width="11" style="139" customWidth="1"/>
    <col min="15111" max="15111" width="14.140625" style="139" customWidth="1"/>
    <col min="15112" max="15112" width="11.28515625" style="139" customWidth="1"/>
    <col min="15113" max="15113" width="13.28515625" style="139" customWidth="1"/>
    <col min="15114" max="15114" width="11.7109375" style="139" customWidth="1"/>
    <col min="15115" max="15115" width="12.42578125" style="139" customWidth="1"/>
    <col min="15116" max="15116" width="13.42578125" style="139" customWidth="1"/>
    <col min="15117" max="15117" width="13.140625" style="139" customWidth="1"/>
    <col min="15118" max="15118" width="9.28515625" style="139" customWidth="1"/>
    <col min="15119" max="15119" width="9.42578125" style="139" customWidth="1"/>
    <col min="15120" max="15120" width="15" style="139" customWidth="1"/>
    <col min="15121" max="15121" width="19.7109375" style="139" customWidth="1"/>
    <col min="15122" max="15122" width="28.42578125" style="139" customWidth="1"/>
    <col min="15123" max="15123" width="15.85546875" style="139" customWidth="1"/>
    <col min="15124" max="15124" width="15" style="139" customWidth="1"/>
    <col min="15125" max="15125" width="14.42578125" style="139" customWidth="1"/>
    <col min="15126" max="15126" width="12.7109375" style="139" customWidth="1"/>
    <col min="15127" max="15127" width="12.140625" style="139" customWidth="1"/>
    <col min="15128" max="15128" width="9.7109375" style="139" customWidth="1"/>
    <col min="15129" max="15140" width="0" style="139" hidden="1" customWidth="1"/>
    <col min="15141" max="15141" width="5.42578125" style="139" bestFit="1" customWidth="1"/>
    <col min="15142" max="15360" width="9.140625" style="139"/>
    <col min="15361" max="15361" width="19.42578125" style="139" customWidth="1"/>
    <col min="15362" max="15362" width="4.7109375" style="139" customWidth="1"/>
    <col min="15363" max="15363" width="5.140625" style="139" customWidth="1"/>
    <col min="15364" max="15364" width="5" style="139" customWidth="1"/>
    <col min="15365" max="15365" width="3" style="139" customWidth="1"/>
    <col min="15366" max="15366" width="11" style="139" customWidth="1"/>
    <col min="15367" max="15367" width="14.140625" style="139" customWidth="1"/>
    <col min="15368" max="15368" width="11.28515625" style="139" customWidth="1"/>
    <col min="15369" max="15369" width="13.28515625" style="139" customWidth="1"/>
    <col min="15370" max="15370" width="11.7109375" style="139" customWidth="1"/>
    <col min="15371" max="15371" width="12.42578125" style="139" customWidth="1"/>
    <col min="15372" max="15372" width="13.42578125" style="139" customWidth="1"/>
    <col min="15373" max="15373" width="13.140625" style="139" customWidth="1"/>
    <col min="15374" max="15374" width="9.28515625" style="139" customWidth="1"/>
    <col min="15375" max="15375" width="9.42578125" style="139" customWidth="1"/>
    <col min="15376" max="15376" width="15" style="139" customWidth="1"/>
    <col min="15377" max="15377" width="19.7109375" style="139" customWidth="1"/>
    <col min="15378" max="15378" width="28.42578125" style="139" customWidth="1"/>
    <col min="15379" max="15379" width="15.85546875" style="139" customWidth="1"/>
    <col min="15380" max="15380" width="15" style="139" customWidth="1"/>
    <col min="15381" max="15381" width="14.42578125" style="139" customWidth="1"/>
    <col min="15382" max="15382" width="12.7109375" style="139" customWidth="1"/>
    <col min="15383" max="15383" width="12.140625" style="139" customWidth="1"/>
    <col min="15384" max="15384" width="9.7109375" style="139" customWidth="1"/>
    <col min="15385" max="15396" width="0" style="139" hidden="1" customWidth="1"/>
    <col min="15397" max="15397" width="5.42578125" style="139" bestFit="1" customWidth="1"/>
    <col min="15398" max="15616" width="9.140625" style="139"/>
    <col min="15617" max="15617" width="19.42578125" style="139" customWidth="1"/>
    <col min="15618" max="15618" width="4.7109375" style="139" customWidth="1"/>
    <col min="15619" max="15619" width="5.140625" style="139" customWidth="1"/>
    <col min="15620" max="15620" width="5" style="139" customWidth="1"/>
    <col min="15621" max="15621" width="3" style="139" customWidth="1"/>
    <col min="15622" max="15622" width="11" style="139" customWidth="1"/>
    <col min="15623" max="15623" width="14.140625" style="139" customWidth="1"/>
    <col min="15624" max="15624" width="11.28515625" style="139" customWidth="1"/>
    <col min="15625" max="15625" width="13.28515625" style="139" customWidth="1"/>
    <col min="15626" max="15626" width="11.7109375" style="139" customWidth="1"/>
    <col min="15627" max="15627" width="12.42578125" style="139" customWidth="1"/>
    <col min="15628" max="15628" width="13.42578125" style="139" customWidth="1"/>
    <col min="15629" max="15629" width="13.140625" style="139" customWidth="1"/>
    <col min="15630" max="15630" width="9.28515625" style="139" customWidth="1"/>
    <col min="15631" max="15631" width="9.42578125" style="139" customWidth="1"/>
    <col min="15632" max="15632" width="15" style="139" customWidth="1"/>
    <col min="15633" max="15633" width="19.7109375" style="139" customWidth="1"/>
    <col min="15634" max="15634" width="28.42578125" style="139" customWidth="1"/>
    <col min="15635" max="15635" width="15.85546875" style="139" customWidth="1"/>
    <col min="15636" max="15636" width="15" style="139" customWidth="1"/>
    <col min="15637" max="15637" width="14.42578125" style="139" customWidth="1"/>
    <col min="15638" max="15638" width="12.7109375" style="139" customWidth="1"/>
    <col min="15639" max="15639" width="12.140625" style="139" customWidth="1"/>
    <col min="15640" max="15640" width="9.7109375" style="139" customWidth="1"/>
    <col min="15641" max="15652" width="0" style="139" hidden="1" customWidth="1"/>
    <col min="15653" max="15653" width="5.42578125" style="139" bestFit="1" customWidth="1"/>
    <col min="15654" max="15872" width="9.140625" style="139"/>
    <col min="15873" max="15873" width="19.42578125" style="139" customWidth="1"/>
    <col min="15874" max="15874" width="4.7109375" style="139" customWidth="1"/>
    <col min="15875" max="15875" width="5.140625" style="139" customWidth="1"/>
    <col min="15876" max="15876" width="5" style="139" customWidth="1"/>
    <col min="15877" max="15877" width="3" style="139" customWidth="1"/>
    <col min="15878" max="15878" width="11" style="139" customWidth="1"/>
    <col min="15879" max="15879" width="14.140625" style="139" customWidth="1"/>
    <col min="15880" max="15880" width="11.28515625" style="139" customWidth="1"/>
    <col min="15881" max="15881" width="13.28515625" style="139" customWidth="1"/>
    <col min="15882" max="15882" width="11.7109375" style="139" customWidth="1"/>
    <col min="15883" max="15883" width="12.42578125" style="139" customWidth="1"/>
    <col min="15884" max="15884" width="13.42578125" style="139" customWidth="1"/>
    <col min="15885" max="15885" width="13.140625" style="139" customWidth="1"/>
    <col min="15886" max="15886" width="9.28515625" style="139" customWidth="1"/>
    <col min="15887" max="15887" width="9.42578125" style="139" customWidth="1"/>
    <col min="15888" max="15888" width="15" style="139" customWidth="1"/>
    <col min="15889" max="15889" width="19.7109375" style="139" customWidth="1"/>
    <col min="15890" max="15890" width="28.42578125" style="139" customWidth="1"/>
    <col min="15891" max="15891" width="15.85546875" style="139" customWidth="1"/>
    <col min="15892" max="15892" width="15" style="139" customWidth="1"/>
    <col min="15893" max="15893" width="14.42578125" style="139" customWidth="1"/>
    <col min="15894" max="15894" width="12.7109375" style="139" customWidth="1"/>
    <col min="15895" max="15895" width="12.140625" style="139" customWidth="1"/>
    <col min="15896" max="15896" width="9.7109375" style="139" customWidth="1"/>
    <col min="15897" max="15908" width="0" style="139" hidden="1" customWidth="1"/>
    <col min="15909" max="15909" width="5.42578125" style="139" bestFit="1" customWidth="1"/>
    <col min="15910" max="16128" width="9.140625" style="139"/>
    <col min="16129" max="16129" width="19.42578125" style="139" customWidth="1"/>
    <col min="16130" max="16130" width="4.7109375" style="139" customWidth="1"/>
    <col min="16131" max="16131" width="5.140625" style="139" customWidth="1"/>
    <col min="16132" max="16132" width="5" style="139" customWidth="1"/>
    <col min="16133" max="16133" width="3" style="139" customWidth="1"/>
    <col min="16134" max="16134" width="11" style="139" customWidth="1"/>
    <col min="16135" max="16135" width="14.140625" style="139" customWidth="1"/>
    <col min="16136" max="16136" width="11.28515625" style="139" customWidth="1"/>
    <col min="16137" max="16137" width="13.28515625" style="139" customWidth="1"/>
    <col min="16138" max="16138" width="11.7109375" style="139" customWidth="1"/>
    <col min="16139" max="16139" width="12.42578125" style="139" customWidth="1"/>
    <col min="16140" max="16140" width="13.42578125" style="139" customWidth="1"/>
    <col min="16141" max="16141" width="13.140625" style="139" customWidth="1"/>
    <col min="16142" max="16142" width="9.28515625" style="139" customWidth="1"/>
    <col min="16143" max="16143" width="9.42578125" style="139" customWidth="1"/>
    <col min="16144" max="16144" width="15" style="139" customWidth="1"/>
    <col min="16145" max="16145" width="19.7109375" style="139" customWidth="1"/>
    <col min="16146" max="16146" width="28.42578125" style="139" customWidth="1"/>
    <col min="16147" max="16147" width="15.85546875" style="139" customWidth="1"/>
    <col min="16148" max="16148" width="15" style="139" customWidth="1"/>
    <col min="16149" max="16149" width="14.42578125" style="139" customWidth="1"/>
    <col min="16150" max="16150" width="12.7109375" style="139" customWidth="1"/>
    <col min="16151" max="16151" width="12.140625" style="139" customWidth="1"/>
    <col min="16152" max="16152" width="9.7109375" style="139" customWidth="1"/>
    <col min="16153" max="16164" width="0" style="139" hidden="1" customWidth="1"/>
    <col min="16165" max="16165" width="5.42578125" style="139" bestFit="1" customWidth="1"/>
    <col min="16166" max="16384" width="9.140625" style="139"/>
  </cols>
  <sheetData>
    <row r="2" spans="1:37" x14ac:dyDescent="0.25">
      <c r="V2" s="28" t="s">
        <v>0</v>
      </c>
      <c r="W2" s="10"/>
      <c r="X2" s="10"/>
    </row>
    <row r="3" spans="1:37" x14ac:dyDescent="0.25">
      <c r="V3" s="566" t="s">
        <v>1</v>
      </c>
      <c r="W3" s="567"/>
      <c r="X3" s="567"/>
    </row>
    <row r="4" spans="1:37" ht="15.75" x14ac:dyDescent="0.25">
      <c r="V4" s="70" t="s">
        <v>2</v>
      </c>
      <c r="W4" s="10"/>
      <c r="X4" s="10"/>
    </row>
    <row r="5" spans="1:37" ht="15.75" x14ac:dyDescent="0.25">
      <c r="V5" s="70" t="s">
        <v>188</v>
      </c>
      <c r="W5" s="10"/>
      <c r="X5" s="10"/>
    </row>
    <row r="6" spans="1:37" s="104" customFormat="1" ht="23.25" customHeight="1" outlineLevel="1" x14ac:dyDescent="0.25">
      <c r="A6" s="252"/>
      <c r="B6" s="324"/>
      <c r="C6" s="324"/>
      <c r="D6" s="324"/>
      <c r="E6" s="324"/>
      <c r="F6" s="253"/>
      <c r="G6" s="254"/>
      <c r="H6" s="255"/>
      <c r="I6" s="256"/>
      <c r="J6" s="257"/>
      <c r="K6" s="258"/>
      <c r="L6" s="259"/>
      <c r="M6" s="259"/>
      <c r="N6" s="257"/>
      <c r="O6" s="254"/>
      <c r="P6" s="260"/>
      <c r="Q6" s="254"/>
      <c r="R6" s="254"/>
      <c r="S6" s="56"/>
      <c r="T6" s="7"/>
      <c r="U6" s="56"/>
      <c r="V6" s="70"/>
      <c r="W6" s="10"/>
      <c r="X6" s="10"/>
      <c r="Y6" s="139"/>
      <c r="Z6" s="139"/>
      <c r="AA6" s="139"/>
      <c r="AB6" s="139"/>
      <c r="AC6" s="264"/>
      <c r="AD6" s="264"/>
      <c r="AE6" s="264"/>
      <c r="AF6" s="264"/>
      <c r="AG6" s="264"/>
      <c r="AH6" s="264"/>
      <c r="AI6" s="264"/>
      <c r="AJ6" s="264"/>
      <c r="AK6" s="282"/>
    </row>
    <row r="7" spans="1:37" s="105" customFormat="1" ht="24" customHeight="1" thickBot="1" x14ac:dyDescent="0.3">
      <c r="A7" s="619" t="s">
        <v>187</v>
      </c>
      <c r="B7" s="619"/>
      <c r="C7" s="619"/>
      <c r="D7" s="619"/>
      <c r="E7" s="619"/>
      <c r="F7" s="619"/>
      <c r="G7" s="619"/>
      <c r="H7" s="619"/>
      <c r="I7" s="619"/>
      <c r="J7" s="619"/>
      <c r="K7" s="619"/>
      <c r="L7" s="619"/>
      <c r="M7" s="619"/>
      <c r="N7" s="619"/>
      <c r="O7" s="619"/>
      <c r="P7" s="619"/>
      <c r="Q7" s="619"/>
      <c r="R7" s="619"/>
      <c r="S7" s="619"/>
      <c r="T7" s="619"/>
      <c r="U7" s="619"/>
      <c r="V7" s="619"/>
      <c r="W7" s="619"/>
      <c r="X7" s="619"/>
      <c r="Y7" s="104"/>
      <c r="Z7" s="104"/>
      <c r="AA7" s="104"/>
      <c r="AB7" s="104"/>
      <c r="AK7" s="281"/>
    </row>
    <row r="8" spans="1:37" s="169" customFormat="1" ht="51" x14ac:dyDescent="0.25">
      <c r="A8" s="106" t="s">
        <v>48</v>
      </c>
      <c r="B8" s="681" t="s">
        <v>49</v>
      </c>
      <c r="C8" s="672" t="s">
        <v>50</v>
      </c>
      <c r="D8" s="672" t="s">
        <v>6</v>
      </c>
      <c r="E8" s="672" t="s">
        <v>51</v>
      </c>
      <c r="F8" s="672" t="s">
        <v>52</v>
      </c>
      <c r="G8" s="672" t="s">
        <v>185</v>
      </c>
      <c r="H8" s="672" t="s">
        <v>53</v>
      </c>
      <c r="I8" s="672" t="s">
        <v>33</v>
      </c>
      <c r="J8" s="672" t="s">
        <v>29</v>
      </c>
      <c r="K8" s="672" t="s">
        <v>54</v>
      </c>
      <c r="L8" s="672" t="s">
        <v>55</v>
      </c>
      <c r="M8" s="674" t="s">
        <v>55</v>
      </c>
      <c r="N8" s="674" t="s">
        <v>11</v>
      </c>
      <c r="O8" s="681"/>
      <c r="P8" s="681" t="s">
        <v>56</v>
      </c>
      <c r="Q8" s="672" t="s">
        <v>57</v>
      </c>
      <c r="R8" s="674" t="s">
        <v>58</v>
      </c>
      <c r="S8" s="675" t="s">
        <v>24</v>
      </c>
      <c r="T8" s="676"/>
      <c r="U8" s="677"/>
      <c r="V8" s="678" t="s">
        <v>171</v>
      </c>
      <c r="W8" s="679"/>
      <c r="X8" s="672" t="s">
        <v>12</v>
      </c>
      <c r="Y8" s="667" t="s">
        <v>59</v>
      </c>
      <c r="Z8" s="667" t="s">
        <v>60</v>
      </c>
      <c r="AA8" s="667" t="s">
        <v>61</v>
      </c>
      <c r="AB8" s="667" t="s">
        <v>62</v>
      </c>
      <c r="AC8" s="669"/>
      <c r="AD8" s="670"/>
      <c r="AE8" s="670"/>
      <c r="AF8" s="671"/>
      <c r="AG8" s="669" t="s">
        <v>63</v>
      </c>
      <c r="AH8" s="670"/>
      <c r="AI8" s="670"/>
      <c r="AJ8" s="671"/>
      <c r="AK8" s="281"/>
    </row>
    <row r="9" spans="1:37" s="306" customFormat="1" ht="25.5" x14ac:dyDescent="0.25">
      <c r="A9" s="107"/>
      <c r="B9" s="682"/>
      <c r="C9" s="673"/>
      <c r="D9" s="673"/>
      <c r="E9" s="673"/>
      <c r="F9" s="673"/>
      <c r="G9" s="673"/>
      <c r="H9" s="673"/>
      <c r="I9" s="673"/>
      <c r="J9" s="673"/>
      <c r="K9" s="673"/>
      <c r="L9" s="673"/>
      <c r="M9" s="680"/>
      <c r="N9" s="680"/>
      <c r="O9" s="682"/>
      <c r="P9" s="682"/>
      <c r="Q9" s="673"/>
      <c r="R9" s="673"/>
      <c r="S9" s="315" t="s">
        <v>25</v>
      </c>
      <c r="T9" s="108" t="s">
        <v>172</v>
      </c>
      <c r="U9" s="315" t="s">
        <v>64</v>
      </c>
      <c r="V9" s="109" t="s">
        <v>22</v>
      </c>
      <c r="W9" s="110" t="s">
        <v>23</v>
      </c>
      <c r="X9" s="673"/>
      <c r="Y9" s="668"/>
      <c r="Z9" s="668"/>
      <c r="AA9" s="668"/>
      <c r="AB9" s="668"/>
      <c r="AC9" s="111"/>
      <c r="AD9" s="112"/>
      <c r="AE9" s="112"/>
      <c r="AF9" s="113"/>
      <c r="AG9" s="111"/>
      <c r="AH9" s="112"/>
      <c r="AI9" s="112"/>
      <c r="AJ9" s="113"/>
      <c r="AK9" s="281"/>
    </row>
    <row r="10" spans="1:37" s="169" customFormat="1" ht="14.25" customHeight="1" x14ac:dyDescent="0.25">
      <c r="A10" s="114"/>
      <c r="B10" s="115"/>
      <c r="C10" s="115"/>
      <c r="D10" s="115"/>
      <c r="E10" s="115"/>
      <c r="F10" s="116" t="s">
        <v>13</v>
      </c>
      <c r="G10" s="116" t="s">
        <v>13</v>
      </c>
      <c r="H10" s="117" t="s">
        <v>30</v>
      </c>
      <c r="I10" s="117" t="s">
        <v>30</v>
      </c>
      <c r="J10" s="116" t="s">
        <v>13</v>
      </c>
      <c r="K10" s="117" t="s">
        <v>30</v>
      </c>
      <c r="L10" s="117" t="s">
        <v>30</v>
      </c>
      <c r="M10" s="117" t="s">
        <v>30</v>
      </c>
      <c r="N10" s="118" t="s">
        <v>13</v>
      </c>
      <c r="O10" s="118" t="s">
        <v>14</v>
      </c>
      <c r="P10" s="119" t="s">
        <v>13</v>
      </c>
      <c r="Q10" s="116" t="s">
        <v>13</v>
      </c>
      <c r="R10" s="116" t="s">
        <v>13</v>
      </c>
      <c r="S10" s="120"/>
      <c r="T10" s="121"/>
      <c r="U10" s="120"/>
      <c r="V10" s="122"/>
      <c r="W10" s="123"/>
      <c r="X10" s="124"/>
      <c r="Y10" s="309"/>
      <c r="Z10" s="125"/>
      <c r="AA10" s="125"/>
      <c r="AB10" s="126"/>
      <c r="AC10" s="127">
        <v>500</v>
      </c>
      <c r="AD10" s="128">
        <v>220</v>
      </c>
      <c r="AE10" s="129">
        <v>110</v>
      </c>
      <c r="AF10" s="130">
        <v>35</v>
      </c>
      <c r="AG10" s="127">
        <v>500</v>
      </c>
      <c r="AH10" s="128">
        <v>220</v>
      </c>
      <c r="AI10" s="131">
        <v>110</v>
      </c>
      <c r="AJ10" s="130">
        <v>35</v>
      </c>
      <c r="AK10" s="281"/>
    </row>
    <row r="11" spans="1:37" s="169" customFormat="1" ht="18" x14ac:dyDescent="0.25">
      <c r="A11" s="132"/>
      <c r="B11" s="133"/>
      <c r="C11" s="133"/>
      <c r="D11" s="133"/>
      <c r="E11" s="133"/>
      <c r="F11" s="133"/>
      <c r="G11" s="133"/>
      <c r="H11" s="134"/>
      <c r="I11" s="133"/>
      <c r="J11" s="133"/>
      <c r="K11" s="133"/>
      <c r="L11" s="135" t="s">
        <v>65</v>
      </c>
      <c r="M11" s="135"/>
      <c r="N11" s="133"/>
      <c r="O11" s="133"/>
      <c r="P11" s="133"/>
      <c r="Q11" s="133"/>
      <c r="R11" s="133"/>
      <c r="S11" s="136"/>
      <c r="T11" s="136"/>
      <c r="U11" s="136"/>
      <c r="V11" s="137"/>
      <c r="W11" s="137"/>
      <c r="X11" s="138"/>
      <c r="Y11" s="125">
        <v>0</v>
      </c>
      <c r="Z11" s="125">
        <v>100</v>
      </c>
      <c r="AA11" s="125">
        <v>105</v>
      </c>
      <c r="AB11" s="125">
        <v>140</v>
      </c>
      <c r="AC11" s="127"/>
      <c r="AD11" s="128"/>
      <c r="AE11" s="129"/>
      <c r="AF11" s="130"/>
      <c r="AG11" s="127"/>
      <c r="AH11" s="128"/>
      <c r="AI11" s="131"/>
      <c r="AJ11" s="130"/>
      <c r="AK11" s="282" t="s">
        <v>66</v>
      </c>
    </row>
    <row r="12" spans="1:37" s="169" customFormat="1" x14ac:dyDescent="0.2">
      <c r="A12" s="140" t="s">
        <v>189</v>
      </c>
      <c r="B12" s="141" t="s">
        <v>66</v>
      </c>
      <c r="C12" s="141" t="s">
        <v>66</v>
      </c>
      <c r="D12" s="141" t="s">
        <v>66</v>
      </c>
      <c r="E12" s="141" t="s">
        <v>66</v>
      </c>
      <c r="F12" s="142"/>
      <c r="G12" s="143"/>
      <c r="H12" s="408"/>
      <c r="I12" s="144" t="s">
        <v>66</v>
      </c>
      <c r="J12" s="143"/>
      <c r="K12" s="143"/>
      <c r="L12" s="143"/>
      <c r="M12" s="143"/>
      <c r="N12" s="143"/>
      <c r="O12" s="145"/>
      <c r="P12" s="145"/>
      <c r="Q12" s="146"/>
      <c r="R12" s="146"/>
      <c r="S12" s="409"/>
      <c r="T12" s="148"/>
      <c r="U12" s="147"/>
      <c r="V12" s="149"/>
      <c r="W12" s="150"/>
      <c r="X12" s="410"/>
      <c r="Y12" s="139"/>
      <c r="Z12" s="139"/>
      <c r="AA12" s="139"/>
      <c r="AB12" s="139"/>
      <c r="AC12" s="127"/>
      <c r="AD12" s="128"/>
      <c r="AE12" s="129"/>
      <c r="AF12" s="130"/>
      <c r="AG12" s="127"/>
      <c r="AH12" s="128"/>
      <c r="AI12" s="131"/>
      <c r="AJ12" s="130"/>
      <c r="AK12" s="281" t="s">
        <v>190</v>
      </c>
    </row>
    <row r="13" spans="1:37" s="306" customFormat="1" x14ac:dyDescent="0.25">
      <c r="A13" s="151" t="s">
        <v>191</v>
      </c>
      <c r="B13" s="152" t="s">
        <v>192</v>
      </c>
      <c r="C13" s="154"/>
      <c r="D13" s="154"/>
      <c r="E13" s="155"/>
      <c r="F13" s="156">
        <f>F14+F15</f>
        <v>1002</v>
      </c>
      <c r="G13" s="157">
        <f>G14+G15</f>
        <v>341.8</v>
      </c>
      <c r="H13" s="158">
        <v>0</v>
      </c>
      <c r="I13" s="159">
        <v>-2.5000000000000001E-2</v>
      </c>
      <c r="J13" s="160">
        <f>G13+I13</f>
        <v>341.77500000000003</v>
      </c>
      <c r="K13" s="161">
        <v>0.58099999999999996</v>
      </c>
      <c r="L13" s="162">
        <v>0</v>
      </c>
      <c r="M13" s="161">
        <f>K13+L13</f>
        <v>0.58099999999999996</v>
      </c>
      <c r="N13" s="163"/>
      <c r="O13" s="164"/>
      <c r="P13" s="164"/>
      <c r="Q13" s="165"/>
      <c r="R13" s="166"/>
      <c r="S13" s="658" t="s">
        <v>72</v>
      </c>
      <c r="T13" s="658" t="s">
        <v>193</v>
      </c>
      <c r="U13" s="658"/>
      <c r="V13" s="167">
        <v>56.188463400000003</v>
      </c>
      <c r="W13" s="168">
        <v>100.9024072</v>
      </c>
      <c r="X13" s="658"/>
      <c r="Y13" s="169"/>
      <c r="Z13" s="169"/>
      <c r="AA13" s="169"/>
      <c r="AB13" s="169"/>
      <c r="AC13" s="127">
        <v>1</v>
      </c>
      <c r="AD13" s="170"/>
      <c r="AE13" s="129"/>
      <c r="AF13" s="130"/>
      <c r="AG13" s="127">
        <f>F13</f>
        <v>1002</v>
      </c>
      <c r="AH13" s="170"/>
      <c r="AI13" s="131"/>
      <c r="AJ13" s="130"/>
      <c r="AK13" s="281" t="s">
        <v>190</v>
      </c>
    </row>
    <row r="14" spans="1:37" ht="14.25" customHeight="1" x14ac:dyDescent="0.25">
      <c r="A14" s="411" t="s">
        <v>70</v>
      </c>
      <c r="B14" s="412"/>
      <c r="C14" s="413"/>
      <c r="D14" s="413"/>
      <c r="E14" s="414"/>
      <c r="F14" s="415">
        <v>501</v>
      </c>
      <c r="G14" s="416">
        <v>171</v>
      </c>
      <c r="H14" s="173"/>
      <c r="I14" s="174"/>
      <c r="J14" s="175"/>
      <c r="K14" s="175"/>
      <c r="L14" s="176"/>
      <c r="M14" s="177"/>
      <c r="N14" s="178">
        <f>J13</f>
        <v>341.77500000000003</v>
      </c>
      <c r="O14" s="179">
        <f>N14/F14*100</f>
        <v>68.218562874251504</v>
      </c>
      <c r="P14" s="317">
        <f>IF(G13&gt;(F14*1.05),0,(F14*1.05)-G13)</f>
        <v>184.25000000000006</v>
      </c>
      <c r="Q14" s="317">
        <f>IF(N14&gt;(F14*1.05),0,(F14*1.05)-N14)</f>
        <v>184.27500000000003</v>
      </c>
      <c r="R14" s="319">
        <f>IF(N14&gt;(1.05*F14),0,(F14*1.05)-N14)</f>
        <v>184.27500000000003</v>
      </c>
      <c r="S14" s="659"/>
      <c r="T14" s="659"/>
      <c r="U14" s="659"/>
      <c r="V14" s="180"/>
      <c r="W14" s="181"/>
      <c r="X14" s="659"/>
      <c r="Y14" s="169"/>
      <c r="Z14" s="169"/>
      <c r="AA14" s="169"/>
      <c r="AB14" s="169"/>
      <c r="AC14" s="127"/>
      <c r="AD14" s="170"/>
      <c r="AE14" s="129"/>
      <c r="AF14" s="130"/>
      <c r="AG14" s="127"/>
      <c r="AH14" s="170"/>
      <c r="AI14" s="131"/>
      <c r="AJ14" s="130"/>
      <c r="AK14" s="281" t="s">
        <v>190</v>
      </c>
    </row>
    <row r="15" spans="1:37" x14ac:dyDescent="0.25">
      <c r="A15" s="182" t="s">
        <v>71</v>
      </c>
      <c r="B15" s="152"/>
      <c r="C15" s="154"/>
      <c r="D15" s="154"/>
      <c r="E15" s="155"/>
      <c r="F15" s="183">
        <v>501</v>
      </c>
      <c r="G15" s="417">
        <v>170.8</v>
      </c>
      <c r="H15" s="184"/>
      <c r="I15" s="185"/>
      <c r="J15" s="186"/>
      <c r="K15" s="187"/>
      <c r="L15" s="187"/>
      <c r="M15" s="187"/>
      <c r="N15" s="188"/>
      <c r="O15" s="189"/>
      <c r="P15" s="189"/>
      <c r="Q15" s="165"/>
      <c r="R15" s="166"/>
      <c r="S15" s="660"/>
      <c r="T15" s="660"/>
      <c r="U15" s="660"/>
      <c r="V15" s="198"/>
      <c r="W15" s="199"/>
      <c r="X15" s="660"/>
      <c r="Y15" s="169"/>
      <c r="Z15" s="169"/>
      <c r="AA15" s="169"/>
      <c r="AB15" s="169"/>
      <c r="AC15" s="127"/>
      <c r="AD15" s="170"/>
      <c r="AE15" s="129"/>
      <c r="AF15" s="130"/>
      <c r="AG15" s="127"/>
      <c r="AH15" s="170"/>
      <c r="AI15" s="131"/>
      <c r="AJ15" s="130"/>
      <c r="AK15" s="281" t="s">
        <v>190</v>
      </c>
    </row>
    <row r="16" spans="1:37" x14ac:dyDescent="0.2">
      <c r="A16" s="140" t="s">
        <v>189</v>
      </c>
      <c r="B16" s="142" t="s">
        <v>66</v>
      </c>
      <c r="C16" s="142" t="s">
        <v>66</v>
      </c>
      <c r="D16" s="142" t="s">
        <v>66</v>
      </c>
      <c r="E16" s="142" t="s">
        <v>66</v>
      </c>
      <c r="F16" s="142" t="s">
        <v>66</v>
      </c>
      <c r="G16" s="143"/>
      <c r="H16" s="408"/>
      <c r="I16" s="144" t="s">
        <v>66</v>
      </c>
      <c r="J16" s="143"/>
      <c r="K16" s="143"/>
      <c r="L16" s="143"/>
      <c r="M16" s="143"/>
      <c r="N16" s="143"/>
      <c r="O16" s="145"/>
      <c r="P16" s="145"/>
      <c r="Q16" s="146"/>
      <c r="R16" s="146"/>
      <c r="S16" s="147"/>
      <c r="T16" s="148"/>
      <c r="U16" s="147"/>
      <c r="V16" s="149"/>
      <c r="W16" s="150"/>
      <c r="X16" s="410"/>
      <c r="AC16" s="127"/>
      <c r="AD16" s="128"/>
      <c r="AE16" s="129"/>
      <c r="AF16" s="130"/>
      <c r="AG16" s="127"/>
      <c r="AH16" s="128"/>
      <c r="AI16" s="131"/>
      <c r="AJ16" s="130"/>
      <c r="AK16" s="281" t="s">
        <v>190</v>
      </c>
    </row>
    <row r="17" spans="1:37" s="306" customFormat="1" x14ac:dyDescent="0.25">
      <c r="A17" s="418" t="s">
        <v>194</v>
      </c>
      <c r="B17" s="152"/>
      <c r="C17" s="153" t="s">
        <v>67</v>
      </c>
      <c r="D17" s="154"/>
      <c r="E17" s="155"/>
      <c r="F17" s="201">
        <f>F18+F19</f>
        <v>400</v>
      </c>
      <c r="G17" s="157">
        <f>G18+G19</f>
        <v>112.8</v>
      </c>
      <c r="H17" s="158">
        <v>0</v>
      </c>
      <c r="I17" s="159">
        <v>9.3987999999999996</v>
      </c>
      <c r="J17" s="160">
        <f>G17+I17</f>
        <v>122.19879999999999</v>
      </c>
      <c r="K17" s="161">
        <v>1.4E-2</v>
      </c>
      <c r="L17" s="162">
        <v>0</v>
      </c>
      <c r="M17" s="161">
        <f>K17+L17</f>
        <v>1.4E-2</v>
      </c>
      <c r="N17" s="163"/>
      <c r="O17" s="164"/>
      <c r="P17" s="164"/>
      <c r="Q17" s="165"/>
      <c r="R17" s="166"/>
      <c r="S17" s="658" t="s">
        <v>21</v>
      </c>
      <c r="T17" s="658" t="s">
        <v>68</v>
      </c>
      <c r="U17" s="658" t="s">
        <v>69</v>
      </c>
      <c r="V17" s="167">
        <v>56.125426099999999</v>
      </c>
      <c r="W17" s="168">
        <v>101.59070490000001</v>
      </c>
      <c r="X17" s="658"/>
      <c r="Y17" s="169"/>
      <c r="Z17" s="169"/>
      <c r="AA17" s="169"/>
      <c r="AB17" s="169"/>
      <c r="AC17" s="127"/>
      <c r="AD17" s="170">
        <v>1</v>
      </c>
      <c r="AE17" s="129"/>
      <c r="AF17" s="130"/>
      <c r="AG17" s="127"/>
      <c r="AH17" s="170">
        <f>F17</f>
        <v>400</v>
      </c>
      <c r="AI17" s="131"/>
      <c r="AJ17" s="130"/>
      <c r="AK17" s="281" t="s">
        <v>190</v>
      </c>
    </row>
    <row r="18" spans="1:37" s="306" customFormat="1" ht="14.25" customHeight="1" x14ac:dyDescent="0.2">
      <c r="A18" s="171" t="s">
        <v>70</v>
      </c>
      <c r="B18" s="152"/>
      <c r="C18" s="154"/>
      <c r="D18" s="154"/>
      <c r="E18" s="155"/>
      <c r="F18" s="172">
        <v>200</v>
      </c>
      <c r="G18" s="197">
        <v>56.9</v>
      </c>
      <c r="H18" s="173"/>
      <c r="I18" s="174"/>
      <c r="J18" s="175"/>
      <c r="K18" s="175"/>
      <c r="L18" s="176"/>
      <c r="M18" s="177"/>
      <c r="N18" s="178">
        <f>J17</f>
        <v>122.19879999999999</v>
      </c>
      <c r="O18" s="179">
        <f>N18/F18*100</f>
        <v>61.099399999999996</v>
      </c>
      <c r="P18" s="317">
        <f>IF(G17&gt;(F18*1.05),0,(F18*1.05)-G17)</f>
        <v>97.2</v>
      </c>
      <c r="Q18" s="317">
        <f>IF(N18&gt;(F18*1.05),0,(F18*1.05)-N18)</f>
        <v>87.801200000000009</v>
      </c>
      <c r="R18" s="319">
        <f>IF(N18&gt;(1.05*F18),0,(F18*1.05)-N18)</f>
        <v>87.801200000000009</v>
      </c>
      <c r="S18" s="659"/>
      <c r="T18" s="659"/>
      <c r="U18" s="659"/>
      <c r="V18" s="180"/>
      <c r="W18" s="181"/>
      <c r="X18" s="659"/>
      <c r="Y18" s="169"/>
      <c r="Z18" s="169"/>
      <c r="AA18" s="169"/>
      <c r="AB18" s="169"/>
      <c r="AC18" s="127"/>
      <c r="AD18" s="170"/>
      <c r="AE18" s="129"/>
      <c r="AF18" s="130"/>
      <c r="AG18" s="127"/>
      <c r="AH18" s="170"/>
      <c r="AI18" s="131"/>
      <c r="AJ18" s="130"/>
      <c r="AK18" s="281" t="s">
        <v>190</v>
      </c>
    </row>
    <row r="19" spans="1:37" x14ac:dyDescent="0.2">
      <c r="A19" s="182" t="s">
        <v>71</v>
      </c>
      <c r="B19" s="152"/>
      <c r="C19" s="154"/>
      <c r="D19" s="154"/>
      <c r="E19" s="155"/>
      <c r="F19" s="183">
        <v>200</v>
      </c>
      <c r="G19" s="419">
        <v>55.9</v>
      </c>
      <c r="H19" s="184"/>
      <c r="I19" s="185"/>
      <c r="J19" s="186"/>
      <c r="K19" s="187"/>
      <c r="L19" s="187"/>
      <c r="M19" s="187"/>
      <c r="N19" s="188"/>
      <c r="O19" s="189"/>
      <c r="P19" s="189"/>
      <c r="Q19" s="165"/>
      <c r="R19" s="166"/>
      <c r="S19" s="660"/>
      <c r="T19" s="660"/>
      <c r="U19" s="660"/>
      <c r="V19" s="198"/>
      <c r="W19" s="199"/>
      <c r="X19" s="660"/>
      <c r="Y19" s="169"/>
      <c r="Z19" s="169"/>
      <c r="AA19" s="169"/>
      <c r="AB19" s="169"/>
      <c r="AC19" s="127"/>
      <c r="AD19" s="170"/>
      <c r="AE19" s="129"/>
      <c r="AF19" s="130"/>
      <c r="AG19" s="127"/>
      <c r="AH19" s="170"/>
      <c r="AI19" s="131"/>
      <c r="AJ19" s="130"/>
      <c r="AK19" s="281" t="s">
        <v>190</v>
      </c>
    </row>
    <row r="20" spans="1:37" x14ac:dyDescent="0.2">
      <c r="A20" s="190" t="s">
        <v>173</v>
      </c>
      <c r="B20" s="200" t="s">
        <v>66</v>
      </c>
      <c r="C20" s="200" t="s">
        <v>66</v>
      </c>
      <c r="D20" s="200" t="s">
        <v>66</v>
      </c>
      <c r="E20" s="200" t="s">
        <v>66</v>
      </c>
      <c r="F20" s="98"/>
      <c r="G20" s="99"/>
      <c r="H20" s="191" t="s">
        <v>74</v>
      </c>
      <c r="I20" s="192" t="s">
        <v>66</v>
      </c>
      <c r="J20" s="99"/>
      <c r="K20" s="99"/>
      <c r="L20" s="99"/>
      <c r="M20" s="99"/>
      <c r="N20" s="99"/>
      <c r="O20" s="100"/>
      <c r="P20" s="100"/>
      <c r="Q20" s="101"/>
      <c r="R20" s="101"/>
      <c r="S20" s="102"/>
      <c r="T20" s="103"/>
      <c r="U20" s="102"/>
      <c r="V20" s="193"/>
      <c r="W20" s="194"/>
      <c r="X20" s="420"/>
      <c r="AC20" s="127"/>
      <c r="AD20" s="128"/>
      <c r="AE20" s="129"/>
      <c r="AF20" s="130"/>
      <c r="AG20" s="127"/>
      <c r="AH20" s="128"/>
      <c r="AI20" s="131"/>
      <c r="AJ20" s="130"/>
      <c r="AK20" s="281" t="s">
        <v>190</v>
      </c>
    </row>
    <row r="21" spans="1:37" x14ac:dyDescent="0.25">
      <c r="A21" s="218" t="s">
        <v>195</v>
      </c>
      <c r="B21" s="195"/>
      <c r="C21" s="153"/>
      <c r="D21" s="153" t="s">
        <v>45</v>
      </c>
      <c r="E21" s="196"/>
      <c r="F21" s="201">
        <f>F22+F23</f>
        <v>32</v>
      </c>
      <c r="G21" s="157">
        <f>G22+G23</f>
        <v>6</v>
      </c>
      <c r="H21" s="158">
        <v>3.8648000000000002</v>
      </c>
      <c r="I21" s="159">
        <v>3.8648000000000002</v>
      </c>
      <c r="J21" s="160">
        <f>G21+I21</f>
        <v>9.8648000000000007</v>
      </c>
      <c r="K21" s="161">
        <v>1.669</v>
      </c>
      <c r="L21" s="162">
        <v>10.9</v>
      </c>
      <c r="M21" s="161">
        <f>K21+L21</f>
        <v>12.569000000000001</v>
      </c>
      <c r="N21" s="163"/>
      <c r="O21" s="164"/>
      <c r="P21" s="164"/>
      <c r="Q21" s="165"/>
      <c r="R21" s="166"/>
      <c r="S21" s="658" t="s">
        <v>21</v>
      </c>
      <c r="T21" s="658" t="s">
        <v>68</v>
      </c>
      <c r="U21" s="658" t="s">
        <v>69</v>
      </c>
      <c r="V21" s="167">
        <v>56.130646400000003</v>
      </c>
      <c r="W21" s="168">
        <v>101.538991928</v>
      </c>
      <c r="X21" s="658"/>
      <c r="AC21" s="127"/>
      <c r="AD21" s="128"/>
      <c r="AE21" s="129">
        <v>1</v>
      </c>
      <c r="AF21" s="130"/>
      <c r="AG21" s="127"/>
      <c r="AH21" s="128"/>
      <c r="AI21" s="131">
        <f>F21</f>
        <v>32</v>
      </c>
      <c r="AJ21" s="130"/>
      <c r="AK21" s="281" t="s">
        <v>190</v>
      </c>
    </row>
    <row r="22" spans="1:37" s="306" customFormat="1" x14ac:dyDescent="0.2">
      <c r="A22" s="171" t="s">
        <v>20</v>
      </c>
      <c r="B22" s="152"/>
      <c r="C22" s="154"/>
      <c r="D22" s="154"/>
      <c r="E22" s="155"/>
      <c r="F22" s="172">
        <v>16</v>
      </c>
      <c r="G22" s="197">
        <v>2.9</v>
      </c>
      <c r="H22" s="173"/>
      <c r="I22" s="174"/>
      <c r="J22" s="175"/>
      <c r="K22" s="175"/>
      <c r="L22" s="176"/>
      <c r="M22" s="177"/>
      <c r="N22" s="178">
        <f>J21</f>
        <v>9.8648000000000007</v>
      </c>
      <c r="O22" s="179">
        <f>N22/F22*100</f>
        <v>61.655000000000001</v>
      </c>
      <c r="P22" s="317">
        <f>IF(G21&gt;(F22*1.05),0,(F22*1.05)-G21)</f>
        <v>10.8</v>
      </c>
      <c r="Q22" s="317">
        <f>IF(N22&gt;(F22*1.05),0,(F22*1.05)-N22)</f>
        <v>6.9352</v>
      </c>
      <c r="R22" s="319">
        <f>IF(N22&gt;(1.05*F22),0,(F22*1.05)-N22)</f>
        <v>6.9352</v>
      </c>
      <c r="S22" s="659"/>
      <c r="T22" s="659"/>
      <c r="U22" s="659"/>
      <c r="V22" s="180"/>
      <c r="W22" s="181"/>
      <c r="X22" s="659"/>
      <c r="Y22" s="139"/>
      <c r="Z22" s="139"/>
      <c r="AA22" s="139"/>
      <c r="AB22" s="139"/>
      <c r="AC22" s="127"/>
      <c r="AD22" s="128"/>
      <c r="AE22" s="129"/>
      <c r="AF22" s="130"/>
      <c r="AG22" s="127"/>
      <c r="AH22" s="128"/>
      <c r="AI22" s="131"/>
      <c r="AJ22" s="130"/>
      <c r="AK22" s="281" t="s">
        <v>190</v>
      </c>
    </row>
    <row r="23" spans="1:37" s="306" customFormat="1" ht="14.25" customHeight="1" x14ac:dyDescent="0.2">
      <c r="A23" s="171" t="s">
        <v>15</v>
      </c>
      <c r="B23" s="152"/>
      <c r="C23" s="154"/>
      <c r="D23" s="154"/>
      <c r="E23" s="155"/>
      <c r="F23" s="172">
        <v>16</v>
      </c>
      <c r="G23" s="197">
        <v>3.1</v>
      </c>
      <c r="H23" s="184"/>
      <c r="I23" s="185"/>
      <c r="J23" s="186"/>
      <c r="K23" s="187"/>
      <c r="L23" s="187"/>
      <c r="M23" s="187"/>
      <c r="N23" s="188"/>
      <c r="O23" s="189"/>
      <c r="P23" s="189"/>
      <c r="Q23" s="165"/>
      <c r="R23" s="166"/>
      <c r="S23" s="660"/>
      <c r="T23" s="660"/>
      <c r="U23" s="660"/>
      <c r="V23" s="198"/>
      <c r="W23" s="199"/>
      <c r="X23" s="660"/>
      <c r="Y23" s="139"/>
      <c r="Z23" s="139"/>
      <c r="AA23" s="139"/>
      <c r="AB23" s="139"/>
      <c r="AC23" s="127"/>
      <c r="AD23" s="128"/>
      <c r="AE23" s="129"/>
      <c r="AF23" s="130"/>
      <c r="AG23" s="127"/>
      <c r="AH23" s="128"/>
      <c r="AI23" s="131"/>
      <c r="AJ23" s="130"/>
      <c r="AK23" s="281" t="s">
        <v>190</v>
      </c>
    </row>
    <row r="24" spans="1:37" x14ac:dyDescent="0.2">
      <c r="A24" s="190" t="s">
        <v>173</v>
      </c>
      <c r="B24" s="200" t="s">
        <v>66</v>
      </c>
      <c r="C24" s="200" t="s">
        <v>66</v>
      </c>
      <c r="D24" s="200" t="s">
        <v>66</v>
      </c>
      <c r="E24" s="200" t="s">
        <v>66</v>
      </c>
      <c r="F24" s="98"/>
      <c r="G24" s="99"/>
      <c r="H24" s="191" t="s">
        <v>74</v>
      </c>
      <c r="I24" s="192" t="s">
        <v>66</v>
      </c>
      <c r="J24" s="99"/>
      <c r="K24" s="99"/>
      <c r="L24" s="99"/>
      <c r="M24" s="99"/>
      <c r="N24" s="99"/>
      <c r="O24" s="100"/>
      <c r="P24" s="100"/>
      <c r="Q24" s="101"/>
      <c r="R24" s="101"/>
      <c r="S24" s="102"/>
      <c r="T24" s="103"/>
      <c r="U24" s="102"/>
      <c r="V24" s="193"/>
      <c r="W24" s="194"/>
      <c r="X24" s="420"/>
      <c r="AC24" s="127"/>
      <c r="AD24" s="128"/>
      <c r="AE24" s="129"/>
      <c r="AF24" s="130"/>
      <c r="AG24" s="127"/>
      <c r="AH24" s="128"/>
      <c r="AI24" s="131"/>
      <c r="AJ24" s="130"/>
      <c r="AK24" s="281" t="s">
        <v>190</v>
      </c>
    </row>
    <row r="25" spans="1:37" x14ac:dyDescent="0.25">
      <c r="A25" s="171" t="s">
        <v>196</v>
      </c>
      <c r="B25" s="195"/>
      <c r="C25" s="153"/>
      <c r="D25" s="153" t="s">
        <v>42</v>
      </c>
      <c r="E25" s="196"/>
      <c r="F25" s="201">
        <f>F26+F27</f>
        <v>30</v>
      </c>
      <c r="G25" s="157">
        <f>G26+G27</f>
        <v>30.8</v>
      </c>
      <c r="H25" s="158">
        <v>0.33799999999999997</v>
      </c>
      <c r="I25" s="159">
        <v>0.33799999999999997</v>
      </c>
      <c r="J25" s="160">
        <f>G25+I25</f>
        <v>31.138000000000002</v>
      </c>
      <c r="K25" s="161">
        <v>0</v>
      </c>
      <c r="L25" s="162">
        <v>27.324999999999999</v>
      </c>
      <c r="M25" s="161">
        <f>K25+L25</f>
        <v>27.324999999999999</v>
      </c>
      <c r="N25" s="163"/>
      <c r="O25" s="164"/>
      <c r="P25" s="164"/>
      <c r="Q25" s="165"/>
      <c r="R25" s="166"/>
      <c r="S25" s="658" t="s">
        <v>21</v>
      </c>
      <c r="T25" s="658" t="s">
        <v>68</v>
      </c>
      <c r="U25" s="658" t="s">
        <v>69</v>
      </c>
      <c r="V25" s="421">
        <v>56.144162799999997</v>
      </c>
      <c r="W25" s="422">
        <v>101.6224837</v>
      </c>
      <c r="X25" s="658"/>
      <c r="AC25" s="127"/>
      <c r="AD25" s="128"/>
      <c r="AE25" s="129">
        <v>1</v>
      </c>
      <c r="AF25" s="130"/>
      <c r="AG25" s="127"/>
      <c r="AH25" s="128"/>
      <c r="AI25" s="131">
        <f>F25</f>
        <v>30</v>
      </c>
      <c r="AJ25" s="130"/>
      <c r="AK25" s="281" t="s">
        <v>190</v>
      </c>
    </row>
    <row r="26" spans="1:37" x14ac:dyDescent="0.2">
      <c r="A26" s="171" t="s">
        <v>20</v>
      </c>
      <c r="B26" s="152"/>
      <c r="C26" s="154"/>
      <c r="D26" s="154"/>
      <c r="E26" s="155"/>
      <c r="F26" s="172">
        <v>15</v>
      </c>
      <c r="G26" s="423">
        <v>15.8</v>
      </c>
      <c r="H26" s="173"/>
      <c r="I26" s="174"/>
      <c r="J26" s="175"/>
      <c r="K26" s="175"/>
      <c r="L26" s="176"/>
      <c r="M26" s="177"/>
      <c r="N26" s="424">
        <f>J25</f>
        <v>31.138000000000002</v>
      </c>
      <c r="O26" s="273">
        <f>N26/(F26+F27)*100</f>
        <v>103.79333333333334</v>
      </c>
      <c r="P26" s="279">
        <f>IF(G25&gt;((F26+F27)*1.05),0,((F26+F27)*1.05)-G25)</f>
        <v>0.69999999999999929</v>
      </c>
      <c r="Q26" s="279">
        <f>IF(N26&gt;((F26+F27)*1.05),0,((F26+F27)*1.05)-N26)</f>
        <v>0.36199999999999832</v>
      </c>
      <c r="R26" s="279">
        <f>IF(N26&gt;((F26+F27)*1.05),0,((F26+F27)*1.05)-N26)</f>
        <v>0.36199999999999832</v>
      </c>
      <c r="S26" s="659"/>
      <c r="T26" s="659"/>
      <c r="U26" s="659"/>
      <c r="V26" s="425"/>
      <c r="W26" s="426"/>
      <c r="X26" s="659"/>
      <c r="AC26" s="127"/>
      <c r="AD26" s="128"/>
      <c r="AE26" s="129"/>
      <c r="AF26" s="130"/>
      <c r="AG26" s="127"/>
      <c r="AH26" s="128"/>
      <c r="AI26" s="131"/>
      <c r="AJ26" s="130"/>
      <c r="AK26" s="281" t="s">
        <v>190</v>
      </c>
    </row>
    <row r="27" spans="1:37" s="306" customFormat="1" x14ac:dyDescent="0.2">
      <c r="A27" s="171" t="s">
        <v>15</v>
      </c>
      <c r="B27" s="152"/>
      <c r="C27" s="154"/>
      <c r="D27" s="154"/>
      <c r="E27" s="155"/>
      <c r="F27" s="172">
        <v>15</v>
      </c>
      <c r="G27" s="423">
        <v>15</v>
      </c>
      <c r="H27" s="427"/>
      <c r="I27" s="428"/>
      <c r="J27" s="429"/>
      <c r="K27" s="11"/>
      <c r="L27" s="11"/>
      <c r="M27" s="430"/>
      <c r="N27" s="424">
        <f>J25</f>
        <v>31.138000000000002</v>
      </c>
      <c r="O27" s="273">
        <f>N27/(F26+F28)*100</f>
        <v>100.44516129032259</v>
      </c>
      <c r="P27" s="279">
        <f>IF(G25&gt;((F26+F28)*1.05),0,((F26+F28)*1.05)-G25)</f>
        <v>1.7500000000000036</v>
      </c>
      <c r="Q27" s="279">
        <f>IF(N27&gt;((F26+F28)*1.05),0,((F26+F28)*1.05)-N27)</f>
        <v>1.4120000000000026</v>
      </c>
      <c r="R27" s="279">
        <f>IF(N27&gt;((F26+F28)*1.05),0,((F26+F28)*1.05)-N27)</f>
        <v>1.4120000000000026</v>
      </c>
      <c r="S27" s="659"/>
      <c r="T27" s="659"/>
      <c r="U27" s="659"/>
      <c r="V27" s="425"/>
      <c r="W27" s="426"/>
      <c r="X27" s="659"/>
      <c r="Y27" s="139"/>
      <c r="Z27" s="139"/>
      <c r="AA27" s="139"/>
      <c r="AB27" s="139"/>
      <c r="AC27" s="127"/>
      <c r="AD27" s="128"/>
      <c r="AE27" s="129"/>
      <c r="AF27" s="130"/>
      <c r="AG27" s="127"/>
      <c r="AH27" s="128"/>
      <c r="AI27" s="131"/>
      <c r="AJ27" s="130"/>
      <c r="AK27" s="281" t="s">
        <v>190</v>
      </c>
    </row>
    <row r="28" spans="1:37" ht="14.25" customHeight="1" x14ac:dyDescent="0.2">
      <c r="A28" s="171" t="s">
        <v>44</v>
      </c>
      <c r="B28" s="152"/>
      <c r="C28" s="154"/>
      <c r="D28" s="154"/>
      <c r="E28" s="155"/>
      <c r="F28" s="172">
        <v>16</v>
      </c>
      <c r="G28" s="217">
        <v>0</v>
      </c>
      <c r="H28" s="184"/>
      <c r="I28" s="185"/>
      <c r="J28" s="186"/>
      <c r="K28" s="187"/>
      <c r="L28" s="187"/>
      <c r="M28" s="187"/>
      <c r="N28" s="188"/>
      <c r="O28" s="189"/>
      <c r="P28" s="189"/>
      <c r="Q28" s="165"/>
      <c r="R28" s="166"/>
      <c r="S28" s="660"/>
      <c r="T28" s="660"/>
      <c r="U28" s="660"/>
      <c r="V28" s="431"/>
      <c r="W28" s="432"/>
      <c r="X28" s="660"/>
      <c r="AC28" s="127"/>
      <c r="AD28" s="128"/>
      <c r="AE28" s="129"/>
      <c r="AF28" s="130"/>
      <c r="AG28" s="127"/>
      <c r="AH28" s="128"/>
      <c r="AI28" s="131"/>
      <c r="AJ28" s="130"/>
      <c r="AK28" s="281" t="s">
        <v>190</v>
      </c>
    </row>
    <row r="29" spans="1:37" x14ac:dyDescent="0.2">
      <c r="A29" s="190" t="s">
        <v>197</v>
      </c>
      <c r="B29" s="200" t="s">
        <v>66</v>
      </c>
      <c r="C29" s="200" t="s">
        <v>66</v>
      </c>
      <c r="D29" s="200" t="s">
        <v>66</v>
      </c>
      <c r="E29" s="200" t="s">
        <v>66</v>
      </c>
      <c r="F29" s="98"/>
      <c r="G29" s="99"/>
      <c r="H29" s="191" t="s">
        <v>74</v>
      </c>
      <c r="I29" s="192" t="s">
        <v>66</v>
      </c>
      <c r="J29" s="99"/>
      <c r="K29" s="99"/>
      <c r="L29" s="99"/>
      <c r="M29" s="99"/>
      <c r="N29" s="99"/>
      <c r="O29" s="100"/>
      <c r="P29" s="100"/>
      <c r="Q29" s="101"/>
      <c r="R29" s="101"/>
      <c r="S29" s="102"/>
      <c r="T29" s="103"/>
      <c r="U29" s="102"/>
      <c r="V29" s="193"/>
      <c r="W29" s="194"/>
      <c r="X29" s="410"/>
      <c r="AC29" s="127"/>
      <c r="AD29" s="128"/>
      <c r="AE29" s="129"/>
      <c r="AF29" s="130"/>
      <c r="AG29" s="127"/>
      <c r="AH29" s="128"/>
      <c r="AI29" s="131"/>
      <c r="AJ29" s="130"/>
      <c r="AK29" s="281" t="s">
        <v>190</v>
      </c>
    </row>
    <row r="30" spans="1:37" s="306" customFormat="1" x14ac:dyDescent="0.25">
      <c r="A30" s="433" t="s">
        <v>198</v>
      </c>
      <c r="B30" s="195"/>
      <c r="C30" s="153"/>
      <c r="D30" s="153" t="s">
        <v>9</v>
      </c>
      <c r="E30" s="196"/>
      <c r="F30" s="201">
        <f>F31+F32+F33</f>
        <v>90.5</v>
      </c>
      <c r="G30" s="157">
        <f>G31+G32+G33</f>
        <v>25.5</v>
      </c>
      <c r="H30" s="158">
        <v>3.3980000000000001</v>
      </c>
      <c r="I30" s="159">
        <v>3.3980000000000001</v>
      </c>
      <c r="J30" s="160">
        <f>G30+I30</f>
        <v>28.898</v>
      </c>
      <c r="K30" s="161">
        <v>0</v>
      </c>
      <c r="L30" s="162">
        <v>21.536000000000001</v>
      </c>
      <c r="M30" s="161">
        <f>K30+L30</f>
        <v>21.536000000000001</v>
      </c>
      <c r="N30" s="163"/>
      <c r="O30" s="164"/>
      <c r="P30" s="164"/>
      <c r="Q30" s="165"/>
      <c r="R30" s="166"/>
      <c r="S30" s="658" t="s">
        <v>21</v>
      </c>
      <c r="T30" s="658" t="s">
        <v>68</v>
      </c>
      <c r="U30" s="658" t="s">
        <v>69</v>
      </c>
      <c r="V30" s="421">
        <v>56.158215400000003</v>
      </c>
      <c r="W30" s="422">
        <v>101.57996540000001</v>
      </c>
      <c r="X30" s="658"/>
      <c r="Y30" s="139"/>
      <c r="Z30" s="139"/>
      <c r="AA30" s="139"/>
      <c r="AB30" s="139"/>
      <c r="AC30" s="127"/>
      <c r="AD30" s="128"/>
      <c r="AE30" s="129">
        <v>1</v>
      </c>
      <c r="AF30" s="130"/>
      <c r="AG30" s="127"/>
      <c r="AH30" s="128"/>
      <c r="AI30" s="131">
        <f>F30</f>
        <v>90.5</v>
      </c>
      <c r="AJ30" s="130"/>
      <c r="AK30" s="281" t="s">
        <v>190</v>
      </c>
    </row>
    <row r="31" spans="1:37" ht="15.75" customHeight="1" x14ac:dyDescent="0.2">
      <c r="A31" s="171" t="s">
        <v>20</v>
      </c>
      <c r="B31" s="152"/>
      <c r="C31" s="154"/>
      <c r="D31" s="154"/>
      <c r="E31" s="155"/>
      <c r="F31" s="172">
        <v>25</v>
      </c>
      <c r="G31" s="197">
        <v>15.7</v>
      </c>
      <c r="H31" s="173"/>
      <c r="I31" s="174"/>
      <c r="J31" s="175"/>
      <c r="K31" s="175"/>
      <c r="L31" s="176"/>
      <c r="M31" s="177"/>
      <c r="N31" s="424">
        <f>J30</f>
        <v>28.898</v>
      </c>
      <c r="O31" s="273">
        <f>N31/(F31+F32)*100</f>
        <v>57.796000000000006</v>
      </c>
      <c r="P31" s="279">
        <f>IF(G30&gt;((F31+F32)*1.05),0,((F31+F32)*1.05)-G30)</f>
        <v>27</v>
      </c>
      <c r="Q31" s="279">
        <f>IF(N31&gt;((F31+F32)*1.05),0,((F31+F32)*1.05)-N31)</f>
        <v>23.602</v>
      </c>
      <c r="R31" s="279">
        <f>IF(N31&gt;((F31+F32)*1.05),0,((F31+F32)*1.05)-N31)</f>
        <v>23.602</v>
      </c>
      <c r="S31" s="659"/>
      <c r="T31" s="659"/>
      <c r="U31" s="659"/>
      <c r="V31" s="425"/>
      <c r="W31" s="426"/>
      <c r="X31" s="659"/>
      <c r="AC31" s="127"/>
      <c r="AD31" s="128"/>
      <c r="AE31" s="129"/>
      <c r="AF31" s="130"/>
      <c r="AG31" s="127"/>
      <c r="AH31" s="128"/>
      <c r="AI31" s="131"/>
      <c r="AJ31" s="130"/>
      <c r="AK31" s="281" t="s">
        <v>190</v>
      </c>
    </row>
    <row r="32" spans="1:37" x14ac:dyDescent="0.2">
      <c r="A32" s="171" t="s">
        <v>15</v>
      </c>
      <c r="B32" s="152"/>
      <c r="C32" s="154"/>
      <c r="D32" s="154"/>
      <c r="E32" s="155"/>
      <c r="F32" s="172">
        <v>25</v>
      </c>
      <c r="G32" s="197">
        <v>9.8000000000000007</v>
      </c>
      <c r="H32" s="427"/>
      <c r="I32" s="428"/>
      <c r="J32" s="429"/>
      <c r="K32" s="11"/>
      <c r="L32" s="11"/>
      <c r="M32" s="430"/>
      <c r="N32" s="424">
        <f>J30</f>
        <v>28.898</v>
      </c>
      <c r="O32" s="273">
        <f>N32/(F31+F33)*100</f>
        <v>44.119083969465649</v>
      </c>
      <c r="P32" s="279">
        <f>IF(G30&gt;((F31+F33)*1.05),0,((F31+F33)*1.05)-G30)</f>
        <v>43.275000000000006</v>
      </c>
      <c r="Q32" s="279">
        <f>IF(N32&gt;((F31+F33)*1.05),0,((F31+F33)*1.05)-N32)</f>
        <v>39.87700000000001</v>
      </c>
      <c r="R32" s="279">
        <f>IF(N32&gt;((F31+F33)*1.05),0,((F31+F33)*1.05)-N32)</f>
        <v>39.87700000000001</v>
      </c>
      <c r="S32" s="659"/>
      <c r="T32" s="659"/>
      <c r="U32" s="659"/>
      <c r="V32" s="425"/>
      <c r="W32" s="426"/>
      <c r="X32" s="659"/>
      <c r="AC32" s="127"/>
      <c r="AD32" s="128"/>
      <c r="AE32" s="129"/>
      <c r="AF32" s="130"/>
      <c r="AG32" s="127"/>
      <c r="AH32" s="128"/>
      <c r="AI32" s="131"/>
      <c r="AJ32" s="130"/>
      <c r="AK32" s="281" t="s">
        <v>190</v>
      </c>
    </row>
    <row r="33" spans="1:37" x14ac:dyDescent="0.2">
      <c r="A33" s="171" t="s">
        <v>44</v>
      </c>
      <c r="B33" s="152"/>
      <c r="C33" s="154"/>
      <c r="D33" s="154"/>
      <c r="E33" s="155"/>
      <c r="F33" s="172">
        <v>40.5</v>
      </c>
      <c r="G33" s="217">
        <v>0</v>
      </c>
      <c r="H33" s="184"/>
      <c r="I33" s="185"/>
      <c r="J33" s="186"/>
      <c r="K33" s="187"/>
      <c r="L33" s="187"/>
      <c r="M33" s="187"/>
      <c r="N33" s="188"/>
      <c r="O33" s="189"/>
      <c r="P33" s="189"/>
      <c r="Q33" s="165"/>
      <c r="R33" s="166"/>
      <c r="S33" s="660"/>
      <c r="T33" s="660"/>
      <c r="U33" s="660"/>
      <c r="V33" s="431"/>
      <c r="W33" s="432"/>
      <c r="X33" s="660"/>
      <c r="AC33" s="127"/>
      <c r="AD33" s="128"/>
      <c r="AE33" s="129"/>
      <c r="AF33" s="130"/>
      <c r="AG33" s="127"/>
      <c r="AH33" s="128"/>
      <c r="AI33" s="131"/>
      <c r="AJ33" s="130"/>
      <c r="AK33" s="281" t="s">
        <v>190</v>
      </c>
    </row>
    <row r="34" spans="1:37" x14ac:dyDescent="0.2">
      <c r="A34" s="202" t="s">
        <v>177</v>
      </c>
      <c r="B34" s="223" t="s">
        <v>66</v>
      </c>
      <c r="C34" s="223" t="s">
        <v>66</v>
      </c>
      <c r="D34" s="223" t="s">
        <v>66</v>
      </c>
      <c r="E34" s="223" t="s">
        <v>66</v>
      </c>
      <c r="F34" s="204"/>
      <c r="G34" s="205"/>
      <c r="H34" s="206" t="s">
        <v>199</v>
      </c>
      <c r="I34" s="207" t="s">
        <v>66</v>
      </c>
      <c r="J34" s="205"/>
      <c r="K34" s="205"/>
      <c r="L34" s="205"/>
      <c r="M34" s="205"/>
      <c r="N34" s="205"/>
      <c r="O34" s="208"/>
      <c r="P34" s="208"/>
      <c r="Q34" s="209"/>
      <c r="R34" s="209"/>
      <c r="S34" s="434"/>
      <c r="T34" s="211"/>
      <c r="U34" s="210"/>
      <c r="V34" s="212"/>
      <c r="W34" s="213"/>
      <c r="X34" s="410"/>
      <c r="AC34" s="127"/>
      <c r="AD34" s="128"/>
      <c r="AE34" s="129"/>
      <c r="AF34" s="130"/>
      <c r="AG34" s="127"/>
      <c r="AH34" s="128"/>
      <c r="AI34" s="131"/>
      <c r="AJ34" s="130"/>
      <c r="AK34" s="281" t="s">
        <v>190</v>
      </c>
    </row>
    <row r="35" spans="1:37" s="306" customFormat="1" x14ac:dyDescent="0.25">
      <c r="A35" s="171" t="s">
        <v>200</v>
      </c>
      <c r="B35" s="214"/>
      <c r="C35" s="215"/>
      <c r="D35" s="215"/>
      <c r="E35" s="216" t="s">
        <v>8</v>
      </c>
      <c r="F35" s="201">
        <f>F36</f>
        <v>5.6</v>
      </c>
      <c r="G35" s="157">
        <f>G36</f>
        <v>1.5</v>
      </c>
      <c r="H35" s="158">
        <v>0</v>
      </c>
      <c r="I35" s="159">
        <v>0</v>
      </c>
      <c r="J35" s="160">
        <f>G35+I35</f>
        <v>1.5</v>
      </c>
      <c r="K35" s="161">
        <v>0</v>
      </c>
      <c r="L35" s="162">
        <v>2.2799999999999998</v>
      </c>
      <c r="M35" s="161">
        <f>K35+L35</f>
        <v>2.2799999999999998</v>
      </c>
      <c r="N35" s="163"/>
      <c r="O35" s="164"/>
      <c r="P35" s="164"/>
      <c r="Q35" s="165"/>
      <c r="R35" s="166"/>
      <c r="S35" s="654" t="s">
        <v>21</v>
      </c>
      <c r="T35" s="654" t="s">
        <v>68</v>
      </c>
      <c r="U35" s="654" t="s">
        <v>201</v>
      </c>
      <c r="V35" s="435">
        <v>56.161226630000002</v>
      </c>
      <c r="W35" s="436">
        <v>101.49754106</v>
      </c>
      <c r="X35" s="656"/>
      <c r="Y35" s="139"/>
      <c r="Z35" s="139"/>
      <c r="AA35" s="139"/>
      <c r="AB35" s="139"/>
      <c r="AC35" s="127"/>
      <c r="AD35" s="128"/>
      <c r="AE35" s="129"/>
      <c r="AF35" s="130">
        <v>1</v>
      </c>
      <c r="AG35" s="127"/>
      <c r="AH35" s="128"/>
      <c r="AI35" s="131"/>
      <c r="AJ35" s="130">
        <f>F35</f>
        <v>5.6</v>
      </c>
      <c r="AK35" s="281" t="s">
        <v>190</v>
      </c>
    </row>
    <row r="36" spans="1:37" s="169" customFormat="1" ht="15.75" customHeight="1" x14ac:dyDescent="0.25">
      <c r="A36" s="171" t="s">
        <v>20</v>
      </c>
      <c r="B36" s="152"/>
      <c r="C36" s="154"/>
      <c r="D36" s="154"/>
      <c r="E36" s="155"/>
      <c r="F36" s="172">
        <v>5.6</v>
      </c>
      <c r="G36" s="437">
        <v>1.5</v>
      </c>
      <c r="H36" s="173"/>
      <c r="I36" s="174"/>
      <c r="J36" s="175"/>
      <c r="K36" s="175"/>
      <c r="L36" s="176"/>
      <c r="M36" s="177"/>
      <c r="N36" s="178">
        <f>J35</f>
        <v>1.5</v>
      </c>
      <c r="O36" s="179">
        <f>N36/F36*100</f>
        <v>26.785714285714285</v>
      </c>
      <c r="P36" s="317">
        <f>IF(G35&gt;(F36*1.05),0,(F36*1.05)-G35)</f>
        <v>4.38</v>
      </c>
      <c r="Q36" s="317">
        <f>IF(N36&gt;(F36*1.05),0,(F36*1.05)-N36)</f>
        <v>4.38</v>
      </c>
      <c r="R36" s="319">
        <f>IF(N36&gt;(1.05*F36),0,(F36*1.05)-N36)</f>
        <v>4.38</v>
      </c>
      <c r="S36" s="655"/>
      <c r="T36" s="655"/>
      <c r="U36" s="655"/>
      <c r="V36" s="438"/>
      <c r="W36" s="439"/>
      <c r="X36" s="657"/>
      <c r="Y36" s="139"/>
      <c r="Z36" s="139"/>
      <c r="AA36" s="139"/>
      <c r="AB36" s="139"/>
      <c r="AC36" s="127"/>
      <c r="AD36" s="128"/>
      <c r="AE36" s="129"/>
      <c r="AF36" s="130"/>
      <c r="AG36" s="127"/>
      <c r="AH36" s="128"/>
      <c r="AI36" s="131"/>
      <c r="AJ36" s="130"/>
      <c r="AK36" s="281" t="s">
        <v>190</v>
      </c>
    </row>
    <row r="37" spans="1:37" s="169" customFormat="1" x14ac:dyDescent="0.2">
      <c r="A37" s="140" t="s">
        <v>202</v>
      </c>
      <c r="B37" s="142" t="s">
        <v>66</v>
      </c>
      <c r="C37" s="142" t="s">
        <v>66</v>
      </c>
      <c r="D37" s="142" t="s">
        <v>66</v>
      </c>
      <c r="E37" s="142" t="s">
        <v>66</v>
      </c>
      <c r="F37" s="142" t="s">
        <v>66</v>
      </c>
      <c r="G37" s="143"/>
      <c r="H37" s="408"/>
      <c r="I37" s="144" t="s">
        <v>66</v>
      </c>
      <c r="J37" s="143"/>
      <c r="K37" s="143"/>
      <c r="L37" s="143"/>
      <c r="M37" s="143"/>
      <c r="N37" s="143"/>
      <c r="O37" s="145"/>
      <c r="P37" s="145"/>
      <c r="Q37" s="146"/>
      <c r="R37" s="146"/>
      <c r="S37" s="147"/>
      <c r="T37" s="148"/>
      <c r="U37" s="147"/>
      <c r="V37" s="149"/>
      <c r="W37" s="150"/>
      <c r="X37" s="410"/>
      <c r="Y37" s="139"/>
      <c r="Z37" s="139"/>
      <c r="AA37" s="139"/>
      <c r="AB37" s="139"/>
      <c r="AC37" s="127"/>
      <c r="AD37" s="128"/>
      <c r="AE37" s="129"/>
      <c r="AF37" s="130"/>
      <c r="AG37" s="127"/>
      <c r="AH37" s="128"/>
      <c r="AI37" s="131"/>
      <c r="AJ37" s="130"/>
      <c r="AK37" s="281" t="s">
        <v>190</v>
      </c>
    </row>
    <row r="38" spans="1:37" s="169" customFormat="1" x14ac:dyDescent="0.25">
      <c r="A38" s="418" t="s">
        <v>203</v>
      </c>
      <c r="B38" s="152"/>
      <c r="C38" s="153" t="s">
        <v>204</v>
      </c>
      <c r="D38" s="154"/>
      <c r="E38" s="155"/>
      <c r="F38" s="201">
        <f>F40+F39+F41</f>
        <v>313</v>
      </c>
      <c r="G38" s="157">
        <f>G39+G40+G41</f>
        <v>107.5</v>
      </c>
      <c r="H38" s="158">
        <v>2.5000000000000001E-2</v>
      </c>
      <c r="I38" s="159">
        <v>42.296900000000008</v>
      </c>
      <c r="J38" s="160">
        <f>G38+I38</f>
        <v>149.79689999999999</v>
      </c>
      <c r="K38" s="161">
        <v>0.16400000000000001</v>
      </c>
      <c r="L38" s="162">
        <v>0</v>
      </c>
      <c r="M38" s="161">
        <f>K38+L38</f>
        <v>0.16400000000000001</v>
      </c>
      <c r="N38" s="440"/>
      <c r="O38" s="441"/>
      <c r="P38" s="279"/>
      <c r="Q38" s="274"/>
      <c r="R38" s="274"/>
      <c r="S38" s="658" t="s">
        <v>21</v>
      </c>
      <c r="T38" s="658" t="s">
        <v>68</v>
      </c>
      <c r="U38" s="658" t="s">
        <v>205</v>
      </c>
      <c r="V38" s="421">
        <v>56.3294347</v>
      </c>
      <c r="W38" s="422">
        <v>101.75178769999999</v>
      </c>
      <c r="X38" s="658"/>
      <c r="Y38" s="225"/>
      <c r="Z38" s="226"/>
      <c r="AA38" s="226"/>
      <c r="AB38" s="226"/>
      <c r="AC38" s="127"/>
      <c r="AD38" s="128">
        <v>1</v>
      </c>
      <c r="AE38" s="129"/>
      <c r="AF38" s="130"/>
      <c r="AG38" s="127"/>
      <c r="AH38" s="128">
        <f>F38</f>
        <v>313</v>
      </c>
      <c r="AI38" s="131"/>
      <c r="AJ38" s="130"/>
      <c r="AK38" s="281" t="s">
        <v>190</v>
      </c>
    </row>
    <row r="39" spans="1:37" s="306" customFormat="1" x14ac:dyDescent="0.25">
      <c r="A39" s="171" t="s">
        <v>70</v>
      </c>
      <c r="B39" s="152"/>
      <c r="C39" s="154"/>
      <c r="D39" s="154"/>
      <c r="E39" s="155"/>
      <c r="F39" s="221">
        <v>125</v>
      </c>
      <c r="G39" s="222">
        <v>43.6</v>
      </c>
      <c r="H39" s="442"/>
      <c r="I39" s="443" t="s">
        <v>206</v>
      </c>
      <c r="J39" s="443"/>
      <c r="K39" s="444"/>
      <c r="L39" s="445"/>
      <c r="M39" s="445"/>
      <c r="N39" s="446">
        <f>J38</f>
        <v>149.79689999999999</v>
      </c>
      <c r="O39" s="447">
        <f>N39/(F39+F41)*100</f>
        <v>79.679202127659579</v>
      </c>
      <c r="P39" s="279">
        <f>(F39+F41)*$AA$11/100-N39+I38</f>
        <v>89.90000000000002</v>
      </c>
      <c r="Q39" s="274">
        <f>IF(O39&gt;$AA$11,0,((F39+F41)*$AA$11/100)-N39)</f>
        <v>47.603100000000012</v>
      </c>
      <c r="R39" s="274">
        <f>IF(O39&gt;$AA$11,0,((F39+F41)*$AA$11/100)-N39)</f>
        <v>47.603100000000012</v>
      </c>
      <c r="S39" s="659"/>
      <c r="T39" s="659"/>
      <c r="U39" s="659"/>
      <c r="V39" s="425"/>
      <c r="W39" s="426"/>
      <c r="X39" s="659"/>
      <c r="Y39" s="225"/>
      <c r="Z39" s="226"/>
      <c r="AA39" s="226"/>
      <c r="AB39" s="226"/>
      <c r="AC39" s="127"/>
      <c r="AD39" s="128"/>
      <c r="AE39" s="129"/>
      <c r="AF39" s="130"/>
      <c r="AG39" s="127"/>
      <c r="AH39" s="128"/>
      <c r="AI39" s="131"/>
      <c r="AJ39" s="130"/>
      <c r="AK39" s="281" t="s">
        <v>190</v>
      </c>
    </row>
    <row r="40" spans="1:37" s="169" customFormat="1" ht="15.75" customHeight="1" x14ac:dyDescent="0.25">
      <c r="A40" s="182" t="s">
        <v>71</v>
      </c>
      <c r="B40" s="152"/>
      <c r="C40" s="154"/>
      <c r="D40" s="154"/>
      <c r="E40" s="155"/>
      <c r="F40" s="221">
        <v>125</v>
      </c>
      <c r="G40" s="222">
        <v>63.9</v>
      </c>
      <c r="H40" s="442"/>
      <c r="I40" s="443" t="s">
        <v>207</v>
      </c>
      <c r="J40" s="443" t="s">
        <v>6</v>
      </c>
      <c r="K40" s="444"/>
      <c r="L40" s="445"/>
      <c r="M40" s="445"/>
      <c r="N40" s="446">
        <f>30.3+41.5+42.182</f>
        <v>113.982</v>
      </c>
      <c r="O40" s="447">
        <f>N40/F40*100</f>
        <v>91.185599999999994</v>
      </c>
      <c r="P40" s="279">
        <f>(F40*$AA$11/100)-N40+42.182</f>
        <v>59.45</v>
      </c>
      <c r="Q40" s="274">
        <f>IF(O40&gt;$AA$11,0,((F40)*$AA$11/100)-N40)</f>
        <v>17.268000000000001</v>
      </c>
      <c r="R40" s="274">
        <f>IF(O40&gt;$AA$11,0,((F40)*$AA$11/100)-N40)</f>
        <v>17.268000000000001</v>
      </c>
      <c r="S40" s="659"/>
      <c r="T40" s="659"/>
      <c r="U40" s="659"/>
      <c r="V40" s="425"/>
      <c r="W40" s="426"/>
      <c r="X40" s="659"/>
      <c r="Y40" s="225"/>
      <c r="Z40" s="226"/>
      <c r="AA40" s="226"/>
      <c r="AB40" s="226"/>
      <c r="AC40" s="127"/>
      <c r="AD40" s="128"/>
      <c r="AE40" s="129"/>
      <c r="AF40" s="130"/>
      <c r="AG40" s="127"/>
      <c r="AH40" s="128"/>
      <c r="AI40" s="131"/>
      <c r="AJ40" s="130"/>
      <c r="AK40" s="281" t="s">
        <v>190</v>
      </c>
    </row>
    <row r="41" spans="1:37" s="169" customFormat="1" x14ac:dyDescent="0.2">
      <c r="A41" s="182" t="s">
        <v>208</v>
      </c>
      <c r="B41" s="152"/>
      <c r="C41" s="154"/>
      <c r="D41" s="154"/>
      <c r="E41" s="155"/>
      <c r="F41" s="221">
        <v>63</v>
      </c>
      <c r="G41" s="217">
        <v>0</v>
      </c>
      <c r="H41" s="442"/>
      <c r="I41" s="443" t="s">
        <v>206</v>
      </c>
      <c r="J41" s="443" t="s">
        <v>51</v>
      </c>
      <c r="K41" s="444"/>
      <c r="L41" s="445"/>
      <c r="M41" s="448"/>
      <c r="N41" s="449">
        <f>21.5+22.1+0.592</f>
        <v>44.192</v>
      </c>
      <c r="O41" s="447">
        <f>N41/F41*100</f>
        <v>70.146031746031738</v>
      </c>
      <c r="P41" s="279">
        <f>(F41*$AA$11/100)-N41+0.592</f>
        <v>22.550000000000004</v>
      </c>
      <c r="Q41" s="274">
        <f>IF(O41&gt;$AA$11,0,((F41)*$AA$11/100)-N41)</f>
        <v>21.958000000000006</v>
      </c>
      <c r="R41" s="274">
        <f>IF(O41&gt;$AA$11,0,((F41)*$AA$11/100)-N41)</f>
        <v>21.958000000000006</v>
      </c>
      <c r="S41" s="660"/>
      <c r="T41" s="660"/>
      <c r="U41" s="660"/>
      <c r="V41" s="431"/>
      <c r="W41" s="432"/>
      <c r="X41" s="660"/>
      <c r="Y41" s="225"/>
      <c r="Z41" s="226"/>
      <c r="AA41" s="226"/>
      <c r="AB41" s="226"/>
      <c r="AC41" s="127"/>
      <c r="AD41" s="128"/>
      <c r="AE41" s="129"/>
      <c r="AF41" s="130"/>
      <c r="AG41" s="127"/>
      <c r="AH41" s="128"/>
      <c r="AI41" s="131"/>
      <c r="AJ41" s="130"/>
      <c r="AK41" s="281" t="s">
        <v>190</v>
      </c>
    </row>
    <row r="42" spans="1:37" s="169" customFormat="1" x14ac:dyDescent="0.2">
      <c r="A42" s="190" t="s">
        <v>174</v>
      </c>
      <c r="B42" s="200" t="s">
        <v>66</v>
      </c>
      <c r="C42" s="200" t="s">
        <v>66</v>
      </c>
      <c r="D42" s="200" t="s">
        <v>66</v>
      </c>
      <c r="E42" s="200" t="s">
        <v>66</v>
      </c>
      <c r="F42" s="98"/>
      <c r="G42" s="99"/>
      <c r="H42" s="191" t="s">
        <v>75</v>
      </c>
      <c r="I42" s="192" t="s">
        <v>66</v>
      </c>
      <c r="J42" s="99"/>
      <c r="K42" s="99"/>
      <c r="L42" s="99"/>
      <c r="M42" s="99"/>
      <c r="N42" s="99"/>
      <c r="O42" s="100"/>
      <c r="P42" s="100"/>
      <c r="Q42" s="101"/>
      <c r="R42" s="101"/>
      <c r="S42" s="102"/>
      <c r="T42" s="103"/>
      <c r="U42" s="102"/>
      <c r="V42" s="193"/>
      <c r="W42" s="194"/>
      <c r="X42" s="410"/>
      <c r="Y42" s="139"/>
      <c r="Z42" s="139"/>
      <c r="AA42" s="139"/>
      <c r="AB42" s="139"/>
      <c r="AC42" s="127"/>
      <c r="AD42" s="128"/>
      <c r="AE42" s="129"/>
      <c r="AF42" s="130"/>
      <c r="AG42" s="127"/>
      <c r="AH42" s="128"/>
      <c r="AI42" s="131"/>
      <c r="AJ42" s="130"/>
      <c r="AK42" s="281" t="s">
        <v>190</v>
      </c>
    </row>
    <row r="43" spans="1:37" s="306" customFormat="1" x14ac:dyDescent="0.25">
      <c r="A43" s="171" t="s">
        <v>209</v>
      </c>
      <c r="B43" s="195"/>
      <c r="C43" s="153"/>
      <c r="D43" s="153" t="s">
        <v>42</v>
      </c>
      <c r="E43" s="196"/>
      <c r="F43" s="201">
        <f>F44+F45</f>
        <v>32</v>
      </c>
      <c r="G43" s="157">
        <f>G44+G45</f>
        <v>9.3000000000000007</v>
      </c>
      <c r="H43" s="158">
        <v>-2.7100000000000013E-2</v>
      </c>
      <c r="I43" s="159">
        <v>-2.7100000000000013E-2</v>
      </c>
      <c r="J43" s="160">
        <f>G43+I43</f>
        <v>9.2728999999999999</v>
      </c>
      <c r="K43" s="161">
        <v>7.4999999999999997E-2</v>
      </c>
      <c r="L43" s="162">
        <v>10.154999999999999</v>
      </c>
      <c r="M43" s="161">
        <f>K43+L43</f>
        <v>10.229999999999999</v>
      </c>
      <c r="N43" s="163"/>
      <c r="O43" s="164"/>
      <c r="P43" s="164"/>
      <c r="Q43" s="165"/>
      <c r="R43" s="166"/>
      <c r="S43" s="658" t="s">
        <v>21</v>
      </c>
      <c r="T43" s="658" t="s">
        <v>68</v>
      </c>
      <c r="U43" s="658" t="s">
        <v>210</v>
      </c>
      <c r="V43" s="167">
        <v>56.318410999999998</v>
      </c>
      <c r="W43" s="168">
        <v>101.6741753</v>
      </c>
      <c r="X43" s="658"/>
      <c r="Y43" s="169"/>
      <c r="Z43" s="169"/>
      <c r="AA43" s="169"/>
      <c r="AB43" s="169"/>
      <c r="AC43" s="127"/>
      <c r="AD43" s="170"/>
      <c r="AE43" s="129">
        <v>1</v>
      </c>
      <c r="AF43" s="130"/>
      <c r="AG43" s="127"/>
      <c r="AH43" s="170"/>
      <c r="AI43" s="219">
        <f>F43</f>
        <v>32</v>
      </c>
      <c r="AJ43" s="130"/>
      <c r="AK43" s="281" t="s">
        <v>190</v>
      </c>
    </row>
    <row r="44" spans="1:37" s="169" customFormat="1" ht="15.75" customHeight="1" x14ac:dyDescent="0.25">
      <c r="A44" s="220" t="s">
        <v>20</v>
      </c>
      <c r="B44" s="152"/>
      <c r="C44" s="154"/>
      <c r="D44" s="154"/>
      <c r="E44" s="155"/>
      <c r="F44" s="221">
        <v>16</v>
      </c>
      <c r="G44" s="222">
        <v>3.6</v>
      </c>
      <c r="H44" s="173"/>
      <c r="I44" s="174"/>
      <c r="J44" s="175"/>
      <c r="K44" s="175"/>
      <c r="L44" s="176"/>
      <c r="M44" s="177"/>
      <c r="N44" s="178">
        <f>J43</f>
        <v>9.2728999999999999</v>
      </c>
      <c r="O44" s="179">
        <f>N44/F44*100</f>
        <v>57.955624999999998</v>
      </c>
      <c r="P44" s="317">
        <f>IF(G43&gt;(F44*1.05),0,(F44*1.05)-G43)</f>
        <v>7.5</v>
      </c>
      <c r="Q44" s="317">
        <f>IF(N44&gt;(F44*1.05),0,(F44*1.05)-N44)</f>
        <v>7.5271000000000008</v>
      </c>
      <c r="R44" s="319">
        <f>IF(N44&gt;(1.05*F44),0,(F44*1.05)-N44)</f>
        <v>7.5271000000000008</v>
      </c>
      <c r="S44" s="659"/>
      <c r="T44" s="659"/>
      <c r="U44" s="659"/>
      <c r="V44" s="180"/>
      <c r="W44" s="181"/>
      <c r="X44" s="659"/>
      <c r="AC44" s="127"/>
      <c r="AD44" s="170"/>
      <c r="AE44" s="129"/>
      <c r="AF44" s="130"/>
      <c r="AG44" s="127"/>
      <c r="AH44" s="170"/>
      <c r="AI44" s="131"/>
      <c r="AJ44" s="130"/>
      <c r="AK44" s="281" t="s">
        <v>190</v>
      </c>
    </row>
    <row r="45" spans="1:37" s="169" customFormat="1" x14ac:dyDescent="0.25">
      <c r="A45" s="220" t="s">
        <v>15</v>
      </c>
      <c r="B45" s="152"/>
      <c r="C45" s="154"/>
      <c r="D45" s="154"/>
      <c r="E45" s="155"/>
      <c r="F45" s="221">
        <v>16</v>
      </c>
      <c r="G45" s="222">
        <v>5.7</v>
      </c>
      <c r="H45" s="184"/>
      <c r="I45" s="185"/>
      <c r="J45" s="186"/>
      <c r="K45" s="187"/>
      <c r="L45" s="187"/>
      <c r="M45" s="187"/>
      <c r="N45" s="188"/>
      <c r="O45" s="189"/>
      <c r="P45" s="189"/>
      <c r="Q45" s="165"/>
      <c r="R45" s="166"/>
      <c r="S45" s="660"/>
      <c r="T45" s="660"/>
      <c r="U45" s="660"/>
      <c r="V45" s="198"/>
      <c r="W45" s="199"/>
      <c r="X45" s="660"/>
      <c r="AC45" s="127"/>
      <c r="AD45" s="170"/>
      <c r="AE45" s="129"/>
      <c r="AF45" s="130"/>
      <c r="AG45" s="127"/>
      <c r="AH45" s="170"/>
      <c r="AI45" s="131"/>
      <c r="AJ45" s="130"/>
      <c r="AK45" s="281" t="s">
        <v>190</v>
      </c>
    </row>
    <row r="46" spans="1:37" s="169" customFormat="1" x14ac:dyDescent="0.2">
      <c r="A46" s="190" t="s">
        <v>174</v>
      </c>
      <c r="B46" s="200" t="s">
        <v>66</v>
      </c>
      <c r="C46" s="200" t="s">
        <v>66</v>
      </c>
      <c r="D46" s="200" t="s">
        <v>66</v>
      </c>
      <c r="E46" s="200" t="s">
        <v>66</v>
      </c>
      <c r="F46" s="98"/>
      <c r="G46" s="99"/>
      <c r="H46" s="191" t="s">
        <v>75</v>
      </c>
      <c r="I46" s="192" t="s">
        <v>66</v>
      </c>
      <c r="J46" s="99"/>
      <c r="K46" s="99"/>
      <c r="L46" s="99"/>
      <c r="M46" s="99"/>
      <c r="N46" s="99"/>
      <c r="O46" s="100"/>
      <c r="P46" s="100"/>
      <c r="Q46" s="101"/>
      <c r="R46" s="101"/>
      <c r="S46" s="102"/>
      <c r="T46" s="103"/>
      <c r="U46" s="102"/>
      <c r="V46" s="193"/>
      <c r="W46" s="194"/>
      <c r="X46" s="410"/>
      <c r="Y46" s="139"/>
      <c r="Z46" s="139"/>
      <c r="AA46" s="139"/>
      <c r="AB46" s="139"/>
      <c r="AC46" s="127"/>
      <c r="AD46" s="128"/>
      <c r="AE46" s="129"/>
      <c r="AF46" s="130"/>
      <c r="AG46" s="127"/>
      <c r="AH46" s="128"/>
      <c r="AI46" s="131"/>
      <c r="AJ46" s="130"/>
      <c r="AK46" s="281" t="s">
        <v>190</v>
      </c>
    </row>
    <row r="47" spans="1:37" s="306" customFormat="1" x14ac:dyDescent="0.25">
      <c r="A47" s="171" t="s">
        <v>211</v>
      </c>
      <c r="B47" s="195"/>
      <c r="C47" s="153"/>
      <c r="D47" s="153" t="s">
        <v>42</v>
      </c>
      <c r="E47" s="196"/>
      <c r="F47" s="201">
        <f>F48+F49</f>
        <v>50</v>
      </c>
      <c r="G47" s="157">
        <f>G48+G49</f>
        <v>15.899999999999999</v>
      </c>
      <c r="H47" s="158">
        <v>0.35399999999999998</v>
      </c>
      <c r="I47" s="159">
        <v>0.35399999999999998</v>
      </c>
      <c r="J47" s="160">
        <f>G47+I47</f>
        <v>16.253999999999998</v>
      </c>
      <c r="K47" s="161">
        <v>0.65500000000000003</v>
      </c>
      <c r="L47" s="162">
        <v>19.942</v>
      </c>
      <c r="M47" s="161">
        <f>K47+L47</f>
        <v>20.597000000000001</v>
      </c>
      <c r="N47" s="163"/>
      <c r="O47" s="164"/>
      <c r="P47" s="164"/>
      <c r="Q47" s="165"/>
      <c r="R47" s="166"/>
      <c r="S47" s="658" t="s">
        <v>21</v>
      </c>
      <c r="T47" s="658" t="s">
        <v>68</v>
      </c>
      <c r="U47" s="658" t="s">
        <v>69</v>
      </c>
      <c r="V47" s="167">
        <v>56.1831137</v>
      </c>
      <c r="W47" s="168">
        <v>101.5989232</v>
      </c>
      <c r="X47" s="658"/>
      <c r="Y47" s="169"/>
      <c r="Z47" s="169"/>
      <c r="AA47" s="169"/>
      <c r="AB47" s="169"/>
      <c r="AC47" s="127"/>
      <c r="AD47" s="170"/>
      <c r="AE47" s="129">
        <v>1</v>
      </c>
      <c r="AF47" s="130"/>
      <c r="AG47" s="127"/>
      <c r="AH47" s="170"/>
      <c r="AI47" s="219">
        <f>F47</f>
        <v>50</v>
      </c>
      <c r="AJ47" s="130"/>
      <c r="AK47" s="281" t="s">
        <v>190</v>
      </c>
    </row>
    <row r="48" spans="1:37" s="169" customFormat="1" ht="15.75" customHeight="1" x14ac:dyDescent="0.25">
      <c r="A48" s="220" t="s">
        <v>20</v>
      </c>
      <c r="B48" s="152"/>
      <c r="C48" s="154"/>
      <c r="D48" s="154"/>
      <c r="E48" s="155"/>
      <c r="F48" s="221">
        <v>25</v>
      </c>
      <c r="G48" s="222">
        <v>7.3</v>
      </c>
      <c r="H48" s="173"/>
      <c r="I48" s="174"/>
      <c r="J48" s="175"/>
      <c r="K48" s="175"/>
      <c r="L48" s="176"/>
      <c r="M48" s="177"/>
      <c r="N48" s="178">
        <f>J47</f>
        <v>16.253999999999998</v>
      </c>
      <c r="O48" s="179">
        <f>N48/F48*100</f>
        <v>65.015999999999991</v>
      </c>
      <c r="P48" s="317">
        <f>IF(G47&gt;(F48*1.05),0,(F48*1.05)-G47)</f>
        <v>10.350000000000001</v>
      </c>
      <c r="Q48" s="317">
        <f>IF(N48&gt;(F48*1.05),0,(F48*1.05)-N48)</f>
        <v>9.9960000000000022</v>
      </c>
      <c r="R48" s="319">
        <f>IF(N48&gt;(1.05*F48),0,(F48*1.05)-N48)</f>
        <v>9.9960000000000022</v>
      </c>
      <c r="S48" s="659"/>
      <c r="T48" s="659"/>
      <c r="U48" s="659"/>
      <c r="V48" s="180"/>
      <c r="W48" s="181"/>
      <c r="X48" s="659"/>
      <c r="AC48" s="127"/>
      <c r="AD48" s="170"/>
      <c r="AE48" s="129"/>
      <c r="AF48" s="130"/>
      <c r="AG48" s="127"/>
      <c r="AH48" s="170"/>
      <c r="AI48" s="131"/>
      <c r="AJ48" s="130"/>
      <c r="AK48" s="281" t="s">
        <v>190</v>
      </c>
    </row>
    <row r="49" spans="1:37" s="169" customFormat="1" x14ac:dyDescent="0.25">
      <c r="A49" s="220" t="s">
        <v>15</v>
      </c>
      <c r="B49" s="152"/>
      <c r="C49" s="154"/>
      <c r="D49" s="154"/>
      <c r="E49" s="155"/>
      <c r="F49" s="221">
        <v>25</v>
      </c>
      <c r="G49" s="222">
        <v>8.6</v>
      </c>
      <c r="H49" s="184"/>
      <c r="I49" s="185"/>
      <c r="J49" s="186"/>
      <c r="K49" s="187"/>
      <c r="L49" s="187"/>
      <c r="M49" s="187"/>
      <c r="N49" s="188"/>
      <c r="O49" s="189"/>
      <c r="P49" s="189"/>
      <c r="Q49" s="165"/>
      <c r="R49" s="166"/>
      <c r="S49" s="660"/>
      <c r="T49" s="660"/>
      <c r="U49" s="660"/>
      <c r="V49" s="198"/>
      <c r="W49" s="199"/>
      <c r="X49" s="660"/>
      <c r="AC49" s="127"/>
      <c r="AD49" s="170"/>
      <c r="AE49" s="129"/>
      <c r="AF49" s="130"/>
      <c r="AG49" s="127"/>
      <c r="AH49" s="170"/>
      <c r="AI49" s="131"/>
      <c r="AJ49" s="130"/>
      <c r="AK49" s="281" t="s">
        <v>190</v>
      </c>
    </row>
    <row r="50" spans="1:37" s="169" customFormat="1" x14ac:dyDescent="0.2">
      <c r="A50" s="190" t="s">
        <v>174</v>
      </c>
      <c r="B50" s="200" t="s">
        <v>66</v>
      </c>
      <c r="C50" s="200" t="s">
        <v>66</v>
      </c>
      <c r="D50" s="200" t="s">
        <v>66</v>
      </c>
      <c r="E50" s="200" t="s">
        <v>66</v>
      </c>
      <c r="F50" s="98"/>
      <c r="G50" s="99"/>
      <c r="H50" s="191" t="s">
        <v>75</v>
      </c>
      <c r="I50" s="192" t="s">
        <v>66</v>
      </c>
      <c r="J50" s="99"/>
      <c r="K50" s="99"/>
      <c r="L50" s="99"/>
      <c r="M50" s="99"/>
      <c r="N50" s="99"/>
      <c r="O50" s="100"/>
      <c r="P50" s="100"/>
      <c r="Q50" s="101"/>
      <c r="R50" s="101"/>
      <c r="S50" s="102"/>
      <c r="T50" s="103"/>
      <c r="U50" s="102"/>
      <c r="V50" s="193"/>
      <c r="W50" s="194"/>
      <c r="X50" s="410"/>
      <c r="Y50" s="139"/>
      <c r="Z50" s="139"/>
      <c r="AA50" s="139"/>
      <c r="AB50" s="139"/>
      <c r="AC50" s="127"/>
      <c r="AD50" s="128"/>
      <c r="AE50" s="129"/>
      <c r="AF50" s="130"/>
      <c r="AG50" s="127"/>
      <c r="AH50" s="128"/>
      <c r="AI50" s="131"/>
      <c r="AJ50" s="130"/>
      <c r="AK50" s="281" t="s">
        <v>190</v>
      </c>
    </row>
    <row r="51" spans="1:37" s="169" customFormat="1" x14ac:dyDescent="0.25">
      <c r="A51" s="171" t="s">
        <v>212</v>
      </c>
      <c r="B51" s="195"/>
      <c r="C51" s="153"/>
      <c r="D51" s="153" t="s">
        <v>45</v>
      </c>
      <c r="E51" s="196"/>
      <c r="F51" s="201">
        <f>F52+F53</f>
        <v>32</v>
      </c>
      <c r="G51" s="157">
        <f>G52+G53</f>
        <v>8.3000000000000007</v>
      </c>
      <c r="H51" s="158">
        <v>0</v>
      </c>
      <c r="I51" s="159">
        <v>0</v>
      </c>
      <c r="J51" s="160">
        <f>G51+I51</f>
        <v>8.3000000000000007</v>
      </c>
      <c r="K51" s="161">
        <v>5.0000000000000001E-3</v>
      </c>
      <c r="L51" s="162">
        <v>40.290999999999997</v>
      </c>
      <c r="M51" s="161">
        <f>K51+L51</f>
        <v>40.295999999999999</v>
      </c>
      <c r="N51" s="163"/>
      <c r="O51" s="164"/>
      <c r="P51" s="164"/>
      <c r="Q51" s="165"/>
      <c r="R51" s="166"/>
      <c r="S51" s="658" t="s">
        <v>21</v>
      </c>
      <c r="T51" s="658" t="s">
        <v>68</v>
      </c>
      <c r="U51" s="658" t="s">
        <v>69</v>
      </c>
      <c r="V51" s="167">
        <v>56.186845419999997</v>
      </c>
      <c r="W51" s="168">
        <v>101.56018137</v>
      </c>
      <c r="X51" s="658"/>
      <c r="AC51" s="127"/>
      <c r="AD51" s="170"/>
      <c r="AE51" s="129">
        <v>1</v>
      </c>
      <c r="AF51" s="130"/>
      <c r="AG51" s="127"/>
      <c r="AH51" s="170"/>
      <c r="AI51" s="219">
        <f>F51</f>
        <v>32</v>
      </c>
      <c r="AJ51" s="130"/>
      <c r="AK51" s="281" t="s">
        <v>190</v>
      </c>
    </row>
    <row r="52" spans="1:37" s="169" customFormat="1" x14ac:dyDescent="0.25">
      <c r="A52" s="220" t="s">
        <v>20</v>
      </c>
      <c r="B52" s="152"/>
      <c r="C52" s="154"/>
      <c r="D52" s="154"/>
      <c r="E52" s="155"/>
      <c r="F52" s="221">
        <v>16</v>
      </c>
      <c r="G52" s="222">
        <v>3.9</v>
      </c>
      <c r="H52" s="173"/>
      <c r="I52" s="174"/>
      <c r="J52" s="175"/>
      <c r="K52" s="175"/>
      <c r="L52" s="176"/>
      <c r="M52" s="177"/>
      <c r="N52" s="178">
        <f>J51</f>
        <v>8.3000000000000007</v>
      </c>
      <c r="O52" s="179">
        <f>N52/F52*100</f>
        <v>51.875000000000007</v>
      </c>
      <c r="P52" s="317">
        <f>IF(G51&gt;(F52*1.05),0,(F52*1.05)-G51)</f>
        <v>8.5</v>
      </c>
      <c r="Q52" s="317">
        <f>IF(N52&gt;(F52*1.05),0,(F52*1.05)-N52)</f>
        <v>8.5</v>
      </c>
      <c r="R52" s="319">
        <f>IF(N52&gt;(1.05*F52),0,(F52*1.05)-N52)</f>
        <v>8.5</v>
      </c>
      <c r="S52" s="659"/>
      <c r="T52" s="659"/>
      <c r="U52" s="659"/>
      <c r="V52" s="180"/>
      <c r="W52" s="181"/>
      <c r="X52" s="659"/>
      <c r="AC52" s="127"/>
      <c r="AD52" s="170"/>
      <c r="AE52" s="129"/>
      <c r="AF52" s="130"/>
      <c r="AG52" s="127"/>
      <c r="AH52" s="170"/>
      <c r="AI52" s="131"/>
      <c r="AJ52" s="130"/>
      <c r="AK52" s="281" t="s">
        <v>190</v>
      </c>
    </row>
    <row r="53" spans="1:37" s="169" customFormat="1" x14ac:dyDescent="0.25">
      <c r="A53" s="220" t="s">
        <v>15</v>
      </c>
      <c r="B53" s="152"/>
      <c r="C53" s="154"/>
      <c r="D53" s="154"/>
      <c r="E53" s="155"/>
      <c r="F53" s="450">
        <v>16</v>
      </c>
      <c r="G53" s="451">
        <v>4.4000000000000004</v>
      </c>
      <c r="H53" s="184"/>
      <c r="I53" s="185"/>
      <c r="J53" s="186"/>
      <c r="K53" s="187"/>
      <c r="L53" s="187"/>
      <c r="M53" s="187"/>
      <c r="N53" s="188"/>
      <c r="O53" s="189"/>
      <c r="P53" s="189"/>
      <c r="Q53" s="165"/>
      <c r="R53" s="166"/>
      <c r="S53" s="660"/>
      <c r="T53" s="660"/>
      <c r="U53" s="660"/>
      <c r="V53" s="198"/>
      <c r="W53" s="199"/>
      <c r="X53" s="660"/>
      <c r="AC53" s="127"/>
      <c r="AD53" s="170"/>
      <c r="AE53" s="129"/>
      <c r="AF53" s="130"/>
      <c r="AG53" s="127"/>
      <c r="AH53" s="170"/>
      <c r="AI53" s="131"/>
      <c r="AJ53" s="130"/>
      <c r="AK53" s="281" t="s">
        <v>190</v>
      </c>
    </row>
    <row r="54" spans="1:37" s="306" customFormat="1" x14ac:dyDescent="0.2">
      <c r="A54" s="190" t="s">
        <v>213</v>
      </c>
      <c r="B54" s="200" t="s">
        <v>66</v>
      </c>
      <c r="C54" s="200" t="s">
        <v>66</v>
      </c>
      <c r="D54" s="200" t="s">
        <v>66</v>
      </c>
      <c r="E54" s="200" t="s">
        <v>66</v>
      </c>
      <c r="F54" s="98"/>
      <c r="G54" s="99"/>
      <c r="H54" s="191" t="s">
        <v>75</v>
      </c>
      <c r="I54" s="192" t="s">
        <v>66</v>
      </c>
      <c r="J54" s="99"/>
      <c r="K54" s="99"/>
      <c r="L54" s="99"/>
      <c r="M54" s="99"/>
      <c r="N54" s="99"/>
      <c r="O54" s="100"/>
      <c r="P54" s="100"/>
      <c r="Q54" s="101"/>
      <c r="R54" s="101"/>
      <c r="S54" s="452"/>
      <c r="T54" s="103"/>
      <c r="U54" s="102"/>
      <c r="V54" s="453"/>
      <c r="W54" s="194"/>
      <c r="X54" s="410"/>
      <c r="Y54" s="139"/>
      <c r="Z54" s="139"/>
      <c r="AA54" s="139"/>
      <c r="AB54" s="139"/>
      <c r="AC54" s="127"/>
      <c r="AD54" s="128"/>
      <c r="AE54" s="129"/>
      <c r="AF54" s="130"/>
      <c r="AG54" s="127"/>
      <c r="AH54" s="128"/>
      <c r="AI54" s="131"/>
      <c r="AJ54" s="130"/>
      <c r="AK54" s="281" t="s">
        <v>190</v>
      </c>
    </row>
    <row r="55" spans="1:37" ht="15.75" customHeight="1" x14ac:dyDescent="0.25">
      <c r="A55" s="433" t="s">
        <v>214</v>
      </c>
      <c r="B55" s="195"/>
      <c r="C55" s="153"/>
      <c r="D55" s="153" t="s">
        <v>215</v>
      </c>
      <c r="E55" s="196"/>
      <c r="F55" s="201">
        <f>F56+F57</f>
        <v>126</v>
      </c>
      <c r="G55" s="157">
        <f>G56+G57</f>
        <v>40.6</v>
      </c>
      <c r="H55" s="158">
        <v>1.3079999999999998</v>
      </c>
      <c r="I55" s="159">
        <v>1.3279999999999998</v>
      </c>
      <c r="J55" s="160">
        <f>G55+I55</f>
        <v>41.928000000000004</v>
      </c>
      <c r="K55" s="161">
        <v>0</v>
      </c>
      <c r="L55" s="162">
        <v>90.316999999999993</v>
      </c>
      <c r="M55" s="161">
        <f>K55+L55</f>
        <v>90.316999999999993</v>
      </c>
      <c r="N55" s="163"/>
      <c r="O55" s="164"/>
      <c r="P55" s="164"/>
      <c r="Q55" s="165"/>
      <c r="R55" s="166"/>
      <c r="S55" s="658" t="s">
        <v>21</v>
      </c>
      <c r="T55" s="658" t="s">
        <v>68</v>
      </c>
      <c r="U55" s="661" t="s">
        <v>76</v>
      </c>
      <c r="V55" s="167">
        <v>56.2711331</v>
      </c>
      <c r="W55" s="421">
        <v>101.854527</v>
      </c>
      <c r="X55" s="658"/>
      <c r="Y55" s="169"/>
      <c r="Z55" s="169"/>
      <c r="AA55" s="169"/>
      <c r="AB55" s="169"/>
      <c r="AC55" s="127"/>
      <c r="AD55" s="170"/>
      <c r="AE55" s="129">
        <v>1</v>
      </c>
      <c r="AF55" s="130"/>
      <c r="AG55" s="127"/>
      <c r="AH55" s="170"/>
      <c r="AI55" s="219">
        <f>F55</f>
        <v>126</v>
      </c>
      <c r="AJ55" s="130"/>
      <c r="AK55" s="281" t="s">
        <v>190</v>
      </c>
    </row>
    <row r="56" spans="1:37" x14ac:dyDescent="0.25">
      <c r="A56" s="220" t="s">
        <v>20</v>
      </c>
      <c r="B56" s="152"/>
      <c r="C56" s="154"/>
      <c r="D56" s="154"/>
      <c r="E56" s="155"/>
      <c r="F56" s="221">
        <v>63</v>
      </c>
      <c r="G56" s="222">
        <v>24.8</v>
      </c>
      <c r="H56" s="173"/>
      <c r="I56" s="174"/>
      <c r="J56" s="175"/>
      <c r="K56" s="175"/>
      <c r="L56" s="176"/>
      <c r="M56" s="177"/>
      <c r="N56" s="178">
        <f>J55</f>
        <v>41.928000000000004</v>
      </c>
      <c r="O56" s="179">
        <f>N56/F56*100</f>
        <v>66.552380952380958</v>
      </c>
      <c r="P56" s="317">
        <f>IF(G55&gt;(F56*1.05),0,(F56*1.05)-G55)</f>
        <v>25.550000000000004</v>
      </c>
      <c r="Q56" s="317">
        <f>IF(N56&gt;(F56*1.05),0,(F56*1.05)-N56)</f>
        <v>24.222000000000001</v>
      </c>
      <c r="R56" s="319">
        <f>IF(N56&gt;(1.05*F56),0,(F56*1.05)-N56)</f>
        <v>24.222000000000001</v>
      </c>
      <c r="S56" s="659"/>
      <c r="T56" s="659"/>
      <c r="U56" s="662"/>
      <c r="V56" s="180"/>
      <c r="W56" s="425"/>
      <c r="X56" s="659"/>
      <c r="Y56" s="169"/>
      <c r="Z56" s="169"/>
      <c r="AA56" s="169"/>
      <c r="AB56" s="169"/>
      <c r="AC56" s="127"/>
      <c r="AD56" s="170"/>
      <c r="AE56" s="129"/>
      <c r="AF56" s="130"/>
      <c r="AG56" s="127"/>
      <c r="AH56" s="170"/>
      <c r="AI56" s="131"/>
      <c r="AJ56" s="130"/>
      <c r="AK56" s="281" t="s">
        <v>190</v>
      </c>
    </row>
    <row r="57" spans="1:37" s="306" customFormat="1" x14ac:dyDescent="0.25">
      <c r="A57" s="220" t="s">
        <v>15</v>
      </c>
      <c r="B57" s="152"/>
      <c r="C57" s="154"/>
      <c r="D57" s="154"/>
      <c r="E57" s="155"/>
      <c r="F57" s="221">
        <v>63</v>
      </c>
      <c r="G57" s="222">
        <v>15.8</v>
      </c>
      <c r="H57" s="184"/>
      <c r="I57" s="185"/>
      <c r="J57" s="186"/>
      <c r="K57" s="187"/>
      <c r="L57" s="187"/>
      <c r="M57" s="187"/>
      <c r="N57" s="188"/>
      <c r="O57" s="189"/>
      <c r="P57" s="189"/>
      <c r="Q57" s="165"/>
      <c r="R57" s="166"/>
      <c r="S57" s="659"/>
      <c r="T57" s="659"/>
      <c r="U57" s="662"/>
      <c r="V57" s="180"/>
      <c r="W57" s="425"/>
      <c r="X57" s="659"/>
      <c r="Y57" s="169"/>
      <c r="Z57" s="169"/>
      <c r="AA57" s="169"/>
      <c r="AB57" s="169"/>
      <c r="AC57" s="127"/>
      <c r="AD57" s="170"/>
      <c r="AE57" s="129"/>
      <c r="AF57" s="130"/>
      <c r="AG57" s="127"/>
      <c r="AH57" s="170"/>
      <c r="AI57" s="131"/>
      <c r="AJ57" s="130"/>
      <c r="AK57" s="281" t="s">
        <v>190</v>
      </c>
    </row>
    <row r="58" spans="1:37" x14ac:dyDescent="0.25">
      <c r="A58" s="454" t="s">
        <v>214</v>
      </c>
      <c r="B58" s="152"/>
      <c r="C58" s="154"/>
      <c r="D58" s="154"/>
      <c r="E58" s="155"/>
      <c r="F58" s="201">
        <f>F59+F60</f>
        <v>80</v>
      </c>
      <c r="G58" s="157">
        <f>G59+G60</f>
        <v>9</v>
      </c>
      <c r="H58" s="158"/>
      <c r="I58" s="159"/>
      <c r="J58" s="455">
        <f>G58+H58</f>
        <v>9</v>
      </c>
      <c r="K58" s="161"/>
      <c r="L58" s="162"/>
      <c r="M58" s="161"/>
      <c r="N58" s="163"/>
      <c r="O58" s="164"/>
      <c r="P58" s="164"/>
      <c r="Q58" s="165"/>
      <c r="R58" s="166"/>
      <c r="S58" s="659"/>
      <c r="T58" s="659"/>
      <c r="U58" s="662"/>
      <c r="V58" s="180"/>
      <c r="W58" s="425"/>
      <c r="X58" s="659"/>
      <c r="Y58" s="169"/>
      <c r="Z58" s="169"/>
      <c r="AA58" s="169"/>
      <c r="AB58" s="169"/>
      <c r="AC58" s="127"/>
      <c r="AD58" s="170"/>
      <c r="AE58" s="129">
        <v>1</v>
      </c>
      <c r="AF58" s="130"/>
      <c r="AG58" s="127"/>
      <c r="AH58" s="170"/>
      <c r="AI58" s="219">
        <f>F58</f>
        <v>80</v>
      </c>
      <c r="AJ58" s="130"/>
      <c r="AK58" s="281" t="s">
        <v>190</v>
      </c>
    </row>
    <row r="59" spans="1:37" x14ac:dyDescent="0.25">
      <c r="A59" s="182" t="s">
        <v>208</v>
      </c>
      <c r="B59" s="152"/>
      <c r="C59" s="154"/>
      <c r="D59" s="154"/>
      <c r="E59" s="155"/>
      <c r="F59" s="221">
        <v>40</v>
      </c>
      <c r="G59" s="222">
        <v>2.6</v>
      </c>
      <c r="H59" s="173"/>
      <c r="I59" s="174"/>
      <c r="J59" s="175"/>
      <c r="K59" s="175"/>
      <c r="L59" s="176"/>
      <c r="M59" s="177"/>
      <c r="N59" s="178">
        <f>J58</f>
        <v>9</v>
      </c>
      <c r="O59" s="179">
        <f>N59/F59*100</f>
        <v>22.5</v>
      </c>
      <c r="P59" s="317">
        <f>IF(G58&gt;(F59*1.05),0,(F59*1.05)-G58)</f>
        <v>33</v>
      </c>
      <c r="Q59" s="317">
        <f>IF(N59&gt;(F59*1.05),0,(F59*1.05)-N59)</f>
        <v>33</v>
      </c>
      <c r="R59" s="319">
        <f>IF(N59&gt;(1.05*F59),0,(F59*1.05)-N59)</f>
        <v>33</v>
      </c>
      <c r="S59" s="659"/>
      <c r="T59" s="659"/>
      <c r="U59" s="662"/>
      <c r="V59" s="180"/>
      <c r="W59" s="425"/>
      <c r="X59" s="659"/>
      <c r="Y59" s="169"/>
      <c r="Z59" s="169"/>
      <c r="AA59" s="169"/>
      <c r="AB59" s="169"/>
      <c r="AC59" s="127"/>
      <c r="AD59" s="170"/>
      <c r="AE59" s="129"/>
      <c r="AF59" s="130"/>
      <c r="AG59" s="127"/>
      <c r="AH59" s="170"/>
      <c r="AI59" s="131"/>
      <c r="AJ59" s="130"/>
      <c r="AK59" s="281" t="s">
        <v>190</v>
      </c>
    </row>
    <row r="60" spans="1:37" s="306" customFormat="1" x14ac:dyDescent="0.25">
      <c r="A60" s="244" t="s">
        <v>139</v>
      </c>
      <c r="B60" s="152"/>
      <c r="C60" s="154"/>
      <c r="D60" s="154"/>
      <c r="E60" s="155"/>
      <c r="F60" s="221">
        <v>40</v>
      </c>
      <c r="G60" s="222">
        <v>6.4</v>
      </c>
      <c r="H60" s="184"/>
      <c r="I60" s="185"/>
      <c r="J60" s="186"/>
      <c r="K60" s="187"/>
      <c r="L60" s="187"/>
      <c r="M60" s="187"/>
      <c r="N60" s="188"/>
      <c r="O60" s="189"/>
      <c r="P60" s="189"/>
      <c r="Q60" s="165"/>
      <c r="R60" s="166"/>
      <c r="S60" s="660"/>
      <c r="T60" s="660"/>
      <c r="U60" s="663"/>
      <c r="V60" s="198"/>
      <c r="W60" s="431"/>
      <c r="X60" s="660"/>
      <c r="Y60" s="169"/>
      <c r="Z60" s="169"/>
      <c r="AA60" s="169"/>
      <c r="AB60" s="169"/>
      <c r="AC60" s="127"/>
      <c r="AD60" s="170"/>
      <c r="AE60" s="129"/>
      <c r="AF60" s="130"/>
      <c r="AG60" s="127"/>
      <c r="AH60" s="170"/>
      <c r="AI60" s="131"/>
      <c r="AJ60" s="130"/>
      <c r="AK60" s="281" t="s">
        <v>190</v>
      </c>
    </row>
    <row r="61" spans="1:37" ht="15.75" customHeight="1" x14ac:dyDescent="0.2">
      <c r="A61" s="202" t="s">
        <v>175</v>
      </c>
      <c r="B61" s="223" t="s">
        <v>66</v>
      </c>
      <c r="C61" s="223" t="s">
        <v>66</v>
      </c>
      <c r="D61" s="223" t="s">
        <v>66</v>
      </c>
      <c r="E61" s="223" t="s">
        <v>66</v>
      </c>
      <c r="F61" s="204"/>
      <c r="G61" s="205"/>
      <c r="H61" s="206" t="s">
        <v>77</v>
      </c>
      <c r="I61" s="207" t="s">
        <v>66</v>
      </c>
      <c r="J61" s="205"/>
      <c r="K61" s="205"/>
      <c r="L61" s="205"/>
      <c r="M61" s="205"/>
      <c r="N61" s="205"/>
      <c r="O61" s="208"/>
      <c r="P61" s="208"/>
      <c r="Q61" s="209"/>
      <c r="R61" s="209"/>
      <c r="S61" s="456"/>
      <c r="T61" s="211"/>
      <c r="U61" s="210"/>
      <c r="V61" s="243"/>
      <c r="W61" s="213"/>
      <c r="X61" s="410"/>
      <c r="AC61" s="127"/>
      <c r="AD61" s="128"/>
      <c r="AE61" s="129"/>
      <c r="AF61" s="130"/>
      <c r="AG61" s="127"/>
      <c r="AH61" s="128"/>
      <c r="AI61" s="131"/>
      <c r="AJ61" s="130"/>
      <c r="AK61" s="281" t="s">
        <v>190</v>
      </c>
    </row>
    <row r="62" spans="1:37" x14ac:dyDescent="0.25">
      <c r="A62" s="224" t="s">
        <v>216</v>
      </c>
      <c r="B62" s="214"/>
      <c r="C62" s="215"/>
      <c r="D62" s="215"/>
      <c r="E62" s="216" t="s">
        <v>40</v>
      </c>
      <c r="F62" s="201">
        <f>F63</f>
        <v>2.5</v>
      </c>
      <c r="G62" s="157">
        <f>G63</f>
        <v>0.02</v>
      </c>
      <c r="H62" s="158">
        <v>0</v>
      </c>
      <c r="I62" s="159">
        <v>0</v>
      </c>
      <c r="J62" s="160">
        <f>G62+I62</f>
        <v>0.02</v>
      </c>
      <c r="K62" s="161">
        <v>0</v>
      </c>
      <c r="L62" s="162">
        <v>0</v>
      </c>
      <c r="M62" s="161">
        <f>K62+L62</f>
        <v>0</v>
      </c>
      <c r="N62" s="163"/>
      <c r="O62" s="164"/>
      <c r="P62" s="164"/>
      <c r="Q62" s="165"/>
      <c r="R62" s="166"/>
      <c r="S62" s="654" t="s">
        <v>21</v>
      </c>
      <c r="T62" s="654" t="s">
        <v>68</v>
      </c>
      <c r="U62" s="654" t="s">
        <v>217</v>
      </c>
      <c r="V62" s="435">
        <v>56.349177779999998</v>
      </c>
      <c r="W62" s="436">
        <v>101.90171239999999</v>
      </c>
      <c r="X62" s="656"/>
      <c r="Y62" s="225"/>
      <c r="Z62" s="226"/>
      <c r="AA62" s="226"/>
      <c r="AB62" s="226"/>
      <c r="AC62" s="127"/>
      <c r="AD62" s="128"/>
      <c r="AE62" s="129"/>
      <c r="AF62" s="130">
        <v>1</v>
      </c>
      <c r="AG62" s="127"/>
      <c r="AH62" s="128"/>
      <c r="AI62" s="131"/>
      <c r="AJ62" s="130">
        <f>F62</f>
        <v>2.5</v>
      </c>
      <c r="AK62" s="281" t="s">
        <v>190</v>
      </c>
    </row>
    <row r="63" spans="1:37" x14ac:dyDescent="0.25">
      <c r="A63" s="224" t="s">
        <v>15</v>
      </c>
      <c r="B63" s="152"/>
      <c r="C63" s="154"/>
      <c r="D63" s="154"/>
      <c r="E63" s="155"/>
      <c r="F63" s="227">
        <v>2.5</v>
      </c>
      <c r="G63" s="457">
        <v>0.02</v>
      </c>
      <c r="H63" s="458"/>
      <c r="I63" s="459"/>
      <c r="J63" s="188"/>
      <c r="K63" s="188"/>
      <c r="L63" s="460"/>
      <c r="M63" s="461"/>
      <c r="N63" s="462">
        <f>J62</f>
        <v>0.02</v>
      </c>
      <c r="O63" s="323">
        <f>N63/F63*100</f>
        <v>0.8</v>
      </c>
      <c r="P63" s="316">
        <f>IF(G62&gt;(F63*1.05),0,(F63*1.05)-G62)</f>
        <v>2.605</v>
      </c>
      <c r="Q63" s="316">
        <f>IF(N63&gt;(F63*1.05),0,(F63*1.05)-N63)</f>
        <v>2.605</v>
      </c>
      <c r="R63" s="320">
        <f>IF(N63&gt;(1.05*F63),0,(F63*1.05)-N63)</f>
        <v>2.605</v>
      </c>
      <c r="S63" s="655"/>
      <c r="T63" s="655"/>
      <c r="U63" s="655"/>
      <c r="V63" s="438"/>
      <c r="W63" s="439"/>
      <c r="X63" s="657"/>
      <c r="Y63" s="225"/>
      <c r="Z63" s="226"/>
      <c r="AA63" s="226"/>
      <c r="AB63" s="226"/>
      <c r="AC63" s="127"/>
      <c r="AD63" s="128"/>
      <c r="AE63" s="129"/>
      <c r="AF63" s="130"/>
      <c r="AG63" s="127"/>
      <c r="AH63" s="128"/>
      <c r="AI63" s="131"/>
      <c r="AJ63" s="130"/>
      <c r="AK63" s="281" t="s">
        <v>190</v>
      </c>
    </row>
    <row r="64" spans="1:37" s="306" customFormat="1" x14ac:dyDescent="0.2">
      <c r="A64" s="202" t="s">
        <v>175</v>
      </c>
      <c r="B64" s="223" t="s">
        <v>66</v>
      </c>
      <c r="C64" s="223" t="s">
        <v>66</v>
      </c>
      <c r="D64" s="223" t="s">
        <v>66</v>
      </c>
      <c r="E64" s="223" t="s">
        <v>66</v>
      </c>
      <c r="F64" s="204"/>
      <c r="G64" s="205"/>
      <c r="H64" s="206" t="s">
        <v>77</v>
      </c>
      <c r="I64" s="207" t="s">
        <v>66</v>
      </c>
      <c r="J64" s="205"/>
      <c r="K64" s="205"/>
      <c r="L64" s="205"/>
      <c r="M64" s="205"/>
      <c r="N64" s="205"/>
      <c r="O64" s="208"/>
      <c r="P64" s="208"/>
      <c r="Q64" s="209"/>
      <c r="R64" s="209"/>
      <c r="S64" s="210"/>
      <c r="T64" s="211"/>
      <c r="U64" s="210"/>
      <c r="V64" s="212"/>
      <c r="W64" s="213"/>
      <c r="X64" s="410"/>
      <c r="Y64" s="139"/>
      <c r="Z64" s="139"/>
      <c r="AA64" s="139"/>
      <c r="AB64" s="139"/>
      <c r="AC64" s="127"/>
      <c r="AD64" s="128"/>
      <c r="AE64" s="129"/>
      <c r="AF64" s="130"/>
      <c r="AG64" s="127"/>
      <c r="AH64" s="128"/>
      <c r="AI64" s="131"/>
      <c r="AJ64" s="130"/>
      <c r="AK64" s="281" t="s">
        <v>190</v>
      </c>
    </row>
    <row r="65" spans="1:37" ht="15.75" customHeight="1" x14ac:dyDescent="0.25">
      <c r="A65" s="224" t="s">
        <v>218</v>
      </c>
      <c r="B65" s="214"/>
      <c r="C65" s="215"/>
      <c r="D65" s="215"/>
      <c r="E65" s="216" t="s">
        <v>8</v>
      </c>
      <c r="F65" s="201">
        <f>F66</f>
        <v>4</v>
      </c>
      <c r="G65" s="157">
        <f>G66</f>
        <v>0.4</v>
      </c>
      <c r="H65" s="158">
        <v>0</v>
      </c>
      <c r="I65" s="159">
        <v>0</v>
      </c>
      <c r="J65" s="160">
        <f>G65+I65</f>
        <v>0.4</v>
      </c>
      <c r="K65" s="161">
        <v>0</v>
      </c>
      <c r="L65" s="162">
        <v>1.1000000000000001</v>
      </c>
      <c r="M65" s="161">
        <f>K65+L65</f>
        <v>1.1000000000000001</v>
      </c>
      <c r="N65" s="163"/>
      <c r="O65" s="164"/>
      <c r="P65" s="164"/>
      <c r="Q65" s="165"/>
      <c r="R65" s="166"/>
      <c r="S65" s="654" t="s">
        <v>21</v>
      </c>
      <c r="T65" s="654" t="s">
        <v>68</v>
      </c>
      <c r="U65" s="654" t="s">
        <v>219</v>
      </c>
      <c r="V65" s="435">
        <v>56.285870000000003</v>
      </c>
      <c r="W65" s="436">
        <v>101.78592999999999</v>
      </c>
      <c r="X65" s="656"/>
      <c r="Y65" s="225"/>
      <c r="Z65" s="226"/>
      <c r="AA65" s="226"/>
      <c r="AB65" s="226"/>
      <c r="AC65" s="127"/>
      <c r="AD65" s="128"/>
      <c r="AE65" s="129"/>
      <c r="AF65" s="130">
        <v>1</v>
      </c>
      <c r="AG65" s="127"/>
      <c r="AH65" s="128"/>
      <c r="AI65" s="131"/>
      <c r="AJ65" s="130">
        <f>F65</f>
        <v>4</v>
      </c>
      <c r="AK65" s="281" t="s">
        <v>190</v>
      </c>
    </row>
    <row r="66" spans="1:37" x14ac:dyDescent="0.25">
      <c r="A66" s="224" t="s">
        <v>20</v>
      </c>
      <c r="B66" s="152"/>
      <c r="C66" s="154"/>
      <c r="D66" s="154"/>
      <c r="E66" s="155"/>
      <c r="F66" s="227">
        <v>4</v>
      </c>
      <c r="G66" s="457">
        <v>0.4</v>
      </c>
      <c r="H66" s="173"/>
      <c r="I66" s="174"/>
      <c r="J66" s="175"/>
      <c r="K66" s="175"/>
      <c r="L66" s="176"/>
      <c r="M66" s="177"/>
      <c r="N66" s="178">
        <f>J65</f>
        <v>0.4</v>
      </c>
      <c r="O66" s="179">
        <f>N66/F66*100</f>
        <v>10</v>
      </c>
      <c r="P66" s="317">
        <f>IF(G65&gt;(F66*1.05),0,(F66*1.05)-G65)</f>
        <v>3.8000000000000003</v>
      </c>
      <c r="Q66" s="317">
        <f>IF(N66&gt;(F66*1.05),0,(F66*1.05)-N66)</f>
        <v>3.8000000000000003</v>
      </c>
      <c r="R66" s="319">
        <f>IF(N66&gt;(1.05*F66),0,(F66*1.05)-N66)</f>
        <v>3.8000000000000003</v>
      </c>
      <c r="S66" s="655"/>
      <c r="T66" s="655"/>
      <c r="U66" s="655"/>
      <c r="V66" s="438"/>
      <c r="W66" s="439"/>
      <c r="X66" s="657"/>
      <c r="Y66" s="225"/>
      <c r="Z66" s="226"/>
      <c r="AA66" s="226"/>
      <c r="AB66" s="226"/>
      <c r="AC66" s="127"/>
      <c r="AD66" s="128"/>
      <c r="AE66" s="129"/>
      <c r="AF66" s="130"/>
      <c r="AG66" s="127"/>
      <c r="AH66" s="128"/>
      <c r="AI66" s="131"/>
      <c r="AJ66" s="130"/>
      <c r="AK66" s="281" t="s">
        <v>190</v>
      </c>
    </row>
    <row r="67" spans="1:37" x14ac:dyDescent="0.2">
      <c r="A67" s="202" t="s">
        <v>175</v>
      </c>
      <c r="B67" s="223" t="s">
        <v>66</v>
      </c>
      <c r="C67" s="223" t="s">
        <v>66</v>
      </c>
      <c r="D67" s="223" t="s">
        <v>66</v>
      </c>
      <c r="E67" s="223" t="s">
        <v>66</v>
      </c>
      <c r="F67" s="204"/>
      <c r="G67" s="205"/>
      <c r="H67" s="206" t="s">
        <v>77</v>
      </c>
      <c r="I67" s="207" t="s">
        <v>66</v>
      </c>
      <c r="J67" s="205"/>
      <c r="K67" s="205"/>
      <c r="L67" s="205"/>
      <c r="M67" s="205"/>
      <c r="N67" s="205"/>
      <c r="O67" s="208"/>
      <c r="P67" s="208"/>
      <c r="Q67" s="209"/>
      <c r="R67" s="209"/>
      <c r="S67" s="210"/>
      <c r="T67" s="211"/>
      <c r="U67" s="210"/>
      <c r="V67" s="212"/>
      <c r="W67" s="213"/>
      <c r="X67" s="410"/>
      <c r="AC67" s="127"/>
      <c r="AD67" s="128"/>
      <c r="AE67" s="129"/>
      <c r="AF67" s="130"/>
      <c r="AG67" s="127"/>
      <c r="AH67" s="128"/>
      <c r="AI67" s="131"/>
      <c r="AJ67" s="130"/>
      <c r="AK67" s="281" t="s">
        <v>190</v>
      </c>
    </row>
    <row r="68" spans="1:37" s="306" customFormat="1" x14ac:dyDescent="0.25">
      <c r="A68" s="224" t="s">
        <v>220</v>
      </c>
      <c r="B68" s="214"/>
      <c r="C68" s="215"/>
      <c r="D68" s="215"/>
      <c r="E68" s="216" t="s">
        <v>8</v>
      </c>
      <c r="F68" s="201">
        <f>F69+F70</f>
        <v>12.6</v>
      </c>
      <c r="G68" s="157">
        <f>G69+G70</f>
        <v>0.30000000000000004</v>
      </c>
      <c r="H68" s="158">
        <v>0</v>
      </c>
      <c r="I68" s="159">
        <v>0</v>
      </c>
      <c r="J68" s="160">
        <f>G68+I68</f>
        <v>0.30000000000000004</v>
      </c>
      <c r="K68" s="161">
        <v>0.192</v>
      </c>
      <c r="L68" s="162">
        <v>1</v>
      </c>
      <c r="M68" s="161">
        <f>K68+L68</f>
        <v>1.1919999999999999</v>
      </c>
      <c r="N68" s="163"/>
      <c r="O68" s="164"/>
      <c r="P68" s="164"/>
      <c r="Q68" s="165"/>
      <c r="R68" s="166"/>
      <c r="S68" s="658" t="s">
        <v>21</v>
      </c>
      <c r="T68" s="658" t="s">
        <v>68</v>
      </c>
      <c r="U68" s="658" t="s">
        <v>76</v>
      </c>
      <c r="V68" s="167">
        <v>56.161088999999997</v>
      </c>
      <c r="W68" s="168">
        <v>101.515298</v>
      </c>
      <c r="X68" s="658"/>
      <c r="Y68" s="225"/>
      <c r="Z68" s="226"/>
      <c r="AA68" s="226"/>
      <c r="AB68" s="226"/>
      <c r="AC68" s="127"/>
      <c r="AD68" s="128"/>
      <c r="AE68" s="129"/>
      <c r="AF68" s="130">
        <v>1</v>
      </c>
      <c r="AG68" s="127"/>
      <c r="AH68" s="128"/>
      <c r="AI68" s="131"/>
      <c r="AJ68" s="130">
        <f>F68</f>
        <v>12.6</v>
      </c>
      <c r="AK68" s="281" t="s">
        <v>190</v>
      </c>
    </row>
    <row r="69" spans="1:37" ht="15.75" customHeight="1" x14ac:dyDescent="0.25">
      <c r="A69" s="224" t="s">
        <v>20</v>
      </c>
      <c r="B69" s="152"/>
      <c r="C69" s="154"/>
      <c r="D69" s="154"/>
      <c r="E69" s="155"/>
      <c r="F69" s="227">
        <v>6.3</v>
      </c>
      <c r="G69" s="228">
        <v>0.1</v>
      </c>
      <c r="H69" s="173"/>
      <c r="I69" s="174"/>
      <c r="J69" s="175"/>
      <c r="K69" s="175"/>
      <c r="L69" s="176"/>
      <c r="M69" s="177"/>
      <c r="N69" s="178">
        <f>J68</f>
        <v>0.30000000000000004</v>
      </c>
      <c r="O69" s="179">
        <f>N69/F69*100</f>
        <v>4.7619047619047628</v>
      </c>
      <c r="P69" s="317">
        <f>IF(G68&gt;(F69*1.05),0,(F69*1.05)-G68)</f>
        <v>6.3150000000000004</v>
      </c>
      <c r="Q69" s="317">
        <f>IF(N69&gt;(F69*1.05),0,(F69*1.05)-N69)</f>
        <v>6.3150000000000004</v>
      </c>
      <c r="R69" s="319">
        <f>IF(N69&gt;(1.05*F69),0,(F69*1.05)-N69)</f>
        <v>6.3150000000000004</v>
      </c>
      <c r="S69" s="659"/>
      <c r="T69" s="659"/>
      <c r="U69" s="659"/>
      <c r="V69" s="180"/>
      <c r="W69" s="181"/>
      <c r="X69" s="659"/>
      <c r="Y69" s="225"/>
      <c r="Z69" s="226"/>
      <c r="AA69" s="226"/>
      <c r="AB69" s="226"/>
      <c r="AC69" s="127"/>
      <c r="AD69" s="128"/>
      <c r="AE69" s="129"/>
      <c r="AF69" s="130"/>
      <c r="AG69" s="127"/>
      <c r="AH69" s="128"/>
      <c r="AI69" s="131"/>
      <c r="AJ69" s="130"/>
      <c r="AK69" s="281" t="s">
        <v>190</v>
      </c>
    </row>
    <row r="70" spans="1:37" x14ac:dyDescent="0.25">
      <c r="A70" s="224" t="s">
        <v>15</v>
      </c>
      <c r="B70" s="152"/>
      <c r="C70" s="154"/>
      <c r="D70" s="154"/>
      <c r="E70" s="155"/>
      <c r="F70" s="227">
        <v>6.3</v>
      </c>
      <c r="G70" s="228">
        <v>0.2</v>
      </c>
      <c r="H70" s="184"/>
      <c r="I70" s="185"/>
      <c r="J70" s="186"/>
      <c r="K70" s="187"/>
      <c r="L70" s="187"/>
      <c r="M70" s="187"/>
      <c r="N70" s="188"/>
      <c r="O70" s="189"/>
      <c r="P70" s="189"/>
      <c r="Q70" s="165"/>
      <c r="R70" s="166"/>
      <c r="S70" s="660"/>
      <c r="T70" s="660"/>
      <c r="U70" s="660"/>
      <c r="V70" s="198"/>
      <c r="W70" s="199"/>
      <c r="X70" s="660"/>
      <c r="Y70" s="225"/>
      <c r="Z70" s="226"/>
      <c r="AA70" s="226"/>
      <c r="AB70" s="226"/>
      <c r="AC70" s="127"/>
      <c r="AD70" s="128"/>
      <c r="AE70" s="129"/>
      <c r="AF70" s="130"/>
      <c r="AG70" s="127"/>
      <c r="AH70" s="128"/>
      <c r="AI70" s="131"/>
      <c r="AJ70" s="130"/>
      <c r="AK70" s="281" t="s">
        <v>190</v>
      </c>
    </row>
    <row r="71" spans="1:37" x14ac:dyDescent="0.2">
      <c r="A71" s="202" t="s">
        <v>221</v>
      </c>
      <c r="B71" s="223" t="s">
        <v>66</v>
      </c>
      <c r="C71" s="223" t="s">
        <v>66</v>
      </c>
      <c r="D71" s="223" t="s">
        <v>66</v>
      </c>
      <c r="E71" s="223" t="s">
        <v>66</v>
      </c>
      <c r="F71" s="204"/>
      <c r="G71" s="205"/>
      <c r="H71" s="206" t="s">
        <v>75</v>
      </c>
      <c r="I71" s="207" t="s">
        <v>66</v>
      </c>
      <c r="J71" s="205"/>
      <c r="K71" s="205"/>
      <c r="L71" s="205"/>
      <c r="M71" s="205"/>
      <c r="N71" s="205"/>
      <c r="O71" s="208"/>
      <c r="P71" s="208"/>
      <c r="Q71" s="209"/>
      <c r="R71" s="209"/>
      <c r="S71" s="210"/>
      <c r="T71" s="211"/>
      <c r="U71" s="210"/>
      <c r="V71" s="212"/>
      <c r="W71" s="213"/>
      <c r="X71" s="410"/>
      <c r="AC71" s="127"/>
      <c r="AD71" s="128"/>
      <c r="AE71" s="129"/>
      <c r="AF71" s="130"/>
      <c r="AG71" s="127"/>
      <c r="AH71" s="128"/>
      <c r="AI71" s="131"/>
      <c r="AJ71" s="130"/>
      <c r="AK71" s="281" t="s">
        <v>190</v>
      </c>
    </row>
    <row r="72" spans="1:37" s="306" customFormat="1" x14ac:dyDescent="0.25">
      <c r="A72" s="463" t="s">
        <v>222</v>
      </c>
      <c r="B72" s="214"/>
      <c r="C72" s="215"/>
      <c r="D72" s="215"/>
      <c r="E72" s="216" t="s">
        <v>40</v>
      </c>
      <c r="F72" s="201">
        <f>F73+F74</f>
        <v>31.5</v>
      </c>
      <c r="G72" s="157">
        <f>G73+G74</f>
        <v>0.5</v>
      </c>
      <c r="H72" s="158">
        <v>0</v>
      </c>
      <c r="I72" s="159">
        <v>0</v>
      </c>
      <c r="J72" s="160">
        <f>G72+I72</f>
        <v>0.5</v>
      </c>
      <c r="K72" s="161">
        <v>0</v>
      </c>
      <c r="L72" s="162">
        <v>30</v>
      </c>
      <c r="M72" s="161">
        <f>K72+L72</f>
        <v>30</v>
      </c>
      <c r="N72" s="163"/>
      <c r="O72" s="164"/>
      <c r="P72" s="164"/>
      <c r="Q72" s="165"/>
      <c r="R72" s="166"/>
      <c r="S72" s="658" t="s">
        <v>21</v>
      </c>
      <c r="T72" s="658" t="s">
        <v>68</v>
      </c>
      <c r="U72" s="658" t="s">
        <v>210</v>
      </c>
      <c r="V72" s="167">
        <v>56.296392760000003</v>
      </c>
      <c r="W72" s="168">
        <v>101.71994447</v>
      </c>
      <c r="X72" s="658"/>
      <c r="Y72" s="225"/>
      <c r="Z72" s="226"/>
      <c r="AA72" s="226"/>
      <c r="AB72" s="226"/>
      <c r="AC72" s="127"/>
      <c r="AD72" s="128"/>
      <c r="AE72" s="129"/>
      <c r="AF72" s="130">
        <v>1</v>
      </c>
      <c r="AG72" s="127"/>
      <c r="AH72" s="128"/>
      <c r="AI72" s="131"/>
      <c r="AJ72" s="130">
        <f>F72</f>
        <v>31.5</v>
      </c>
      <c r="AK72" s="281" t="s">
        <v>190</v>
      </c>
    </row>
    <row r="73" spans="1:37" ht="15.75" customHeight="1" x14ac:dyDescent="0.25">
      <c r="A73" s="464" t="s">
        <v>15</v>
      </c>
      <c r="B73" s="152"/>
      <c r="C73" s="154"/>
      <c r="D73" s="154"/>
      <c r="E73" s="155"/>
      <c r="F73" s="221">
        <v>31.5</v>
      </c>
      <c r="G73" s="222">
        <v>0.5</v>
      </c>
      <c r="H73" s="173"/>
      <c r="I73" s="174"/>
      <c r="J73" s="175"/>
      <c r="K73" s="175"/>
      <c r="L73" s="176"/>
      <c r="M73" s="177"/>
      <c r="N73" s="178">
        <f>J72</f>
        <v>0.5</v>
      </c>
      <c r="O73" s="179">
        <f>N73/F73*100</f>
        <v>1.5873015873015872</v>
      </c>
      <c r="P73" s="317">
        <f>IF(G72&gt;(F73*1.05),0,(F73*1.05)-G72)</f>
        <v>32.575000000000003</v>
      </c>
      <c r="Q73" s="317">
        <f>IF(N73&gt;(F73*1.05),0,(F73*1.05)-N73)</f>
        <v>32.575000000000003</v>
      </c>
      <c r="R73" s="319">
        <f>IF(N73&gt;(1.05*F73),0,(F73*1.05)-N73)</f>
        <v>32.575000000000003</v>
      </c>
      <c r="S73" s="659"/>
      <c r="T73" s="659"/>
      <c r="U73" s="659"/>
      <c r="V73" s="180"/>
      <c r="W73" s="181"/>
      <c r="X73" s="659"/>
      <c r="Y73" s="225"/>
      <c r="Z73" s="226"/>
      <c r="AA73" s="226"/>
      <c r="AB73" s="226"/>
      <c r="AC73" s="127"/>
      <c r="AD73" s="128"/>
      <c r="AE73" s="129"/>
      <c r="AF73" s="130"/>
      <c r="AG73" s="127"/>
      <c r="AH73" s="128"/>
      <c r="AI73" s="131"/>
      <c r="AJ73" s="130"/>
      <c r="AK73" s="281" t="s">
        <v>190</v>
      </c>
    </row>
    <row r="74" spans="1:37" x14ac:dyDescent="0.25">
      <c r="A74" s="464"/>
      <c r="B74" s="152"/>
      <c r="C74" s="154"/>
      <c r="D74" s="154"/>
      <c r="E74" s="155"/>
      <c r="F74" s="221"/>
      <c r="G74" s="222"/>
      <c r="H74" s="184"/>
      <c r="I74" s="185"/>
      <c r="J74" s="186"/>
      <c r="K74" s="187"/>
      <c r="L74" s="187"/>
      <c r="M74" s="187"/>
      <c r="N74" s="188"/>
      <c r="O74" s="189"/>
      <c r="P74" s="189"/>
      <c r="Q74" s="165"/>
      <c r="R74" s="166"/>
      <c r="S74" s="660"/>
      <c r="T74" s="660"/>
      <c r="U74" s="660"/>
      <c r="V74" s="198"/>
      <c r="W74" s="199"/>
      <c r="X74" s="660"/>
      <c r="Y74" s="225"/>
      <c r="Z74" s="226"/>
      <c r="AA74" s="226"/>
      <c r="AB74" s="226"/>
      <c r="AC74" s="127"/>
      <c r="AD74" s="128"/>
      <c r="AE74" s="129"/>
      <c r="AF74" s="130"/>
      <c r="AG74" s="127"/>
      <c r="AH74" s="128"/>
      <c r="AI74" s="131"/>
      <c r="AJ74" s="130"/>
      <c r="AK74" s="281" t="s">
        <v>190</v>
      </c>
    </row>
    <row r="75" spans="1:37" x14ac:dyDescent="0.2">
      <c r="A75" s="202" t="s">
        <v>221</v>
      </c>
      <c r="B75" s="223" t="s">
        <v>66</v>
      </c>
      <c r="C75" s="223" t="s">
        <v>66</v>
      </c>
      <c r="D75" s="223" t="s">
        <v>66</v>
      </c>
      <c r="E75" s="223" t="s">
        <v>66</v>
      </c>
      <c r="F75" s="204"/>
      <c r="G75" s="205"/>
      <c r="H75" s="206" t="s">
        <v>75</v>
      </c>
      <c r="I75" s="207" t="s">
        <v>66</v>
      </c>
      <c r="J75" s="205"/>
      <c r="K75" s="205"/>
      <c r="L75" s="205"/>
      <c r="M75" s="205"/>
      <c r="N75" s="205"/>
      <c r="O75" s="208"/>
      <c r="P75" s="208"/>
      <c r="Q75" s="209"/>
      <c r="R75" s="209"/>
      <c r="S75" s="210"/>
      <c r="T75" s="211"/>
      <c r="U75" s="210"/>
      <c r="V75" s="212"/>
      <c r="W75" s="213"/>
      <c r="X75" s="410"/>
      <c r="AC75" s="127"/>
      <c r="AD75" s="128"/>
      <c r="AE75" s="129"/>
      <c r="AF75" s="130"/>
      <c r="AG75" s="127"/>
      <c r="AH75" s="128"/>
      <c r="AI75" s="131"/>
      <c r="AJ75" s="130"/>
      <c r="AK75" s="281" t="s">
        <v>190</v>
      </c>
    </row>
    <row r="76" spans="1:37" s="306" customFormat="1" x14ac:dyDescent="0.25">
      <c r="A76" s="464" t="s">
        <v>223</v>
      </c>
      <c r="B76" s="214"/>
      <c r="C76" s="215"/>
      <c r="D76" s="215"/>
      <c r="E76" s="216" t="s">
        <v>8</v>
      </c>
      <c r="F76" s="230">
        <f>F77+F78</f>
        <v>8</v>
      </c>
      <c r="G76" s="231">
        <f>G77+G78</f>
        <v>3.4</v>
      </c>
      <c r="H76" s="232">
        <v>-0.379</v>
      </c>
      <c r="I76" s="233">
        <v>-0.379</v>
      </c>
      <c r="J76" s="234">
        <f>G76+I76</f>
        <v>3.0209999999999999</v>
      </c>
      <c r="K76" s="235">
        <v>0.75</v>
      </c>
      <c r="L76" s="236">
        <v>2.9</v>
      </c>
      <c r="M76" s="161">
        <f>K76+L76</f>
        <v>3.65</v>
      </c>
      <c r="N76" s="163"/>
      <c r="O76" s="164"/>
      <c r="P76" s="164"/>
      <c r="Q76" s="165"/>
      <c r="R76" s="166"/>
      <c r="S76" s="658" t="s">
        <v>72</v>
      </c>
      <c r="T76" s="658" t="s">
        <v>224</v>
      </c>
      <c r="U76" s="658"/>
      <c r="V76" s="167">
        <v>56.212195999999999</v>
      </c>
      <c r="W76" s="168">
        <v>101.423722</v>
      </c>
      <c r="X76" s="658"/>
      <c r="Y76" s="225"/>
      <c r="Z76" s="226"/>
      <c r="AA76" s="226"/>
      <c r="AB76" s="226"/>
      <c r="AC76" s="127"/>
      <c r="AD76" s="128"/>
      <c r="AE76" s="129"/>
      <c r="AF76" s="130">
        <v>1</v>
      </c>
      <c r="AG76" s="127"/>
      <c r="AH76" s="128"/>
      <c r="AI76" s="131"/>
      <c r="AJ76" s="130">
        <f>F76</f>
        <v>8</v>
      </c>
      <c r="AK76" s="281" t="s">
        <v>190</v>
      </c>
    </row>
    <row r="77" spans="1:37" ht="15.75" customHeight="1" x14ac:dyDescent="0.25">
      <c r="A77" s="464" t="s">
        <v>20</v>
      </c>
      <c r="B77" s="152"/>
      <c r="C77" s="154"/>
      <c r="D77" s="154"/>
      <c r="E77" s="155"/>
      <c r="F77" s="465">
        <v>4</v>
      </c>
      <c r="G77" s="222">
        <v>1.1000000000000001</v>
      </c>
      <c r="H77" s="173"/>
      <c r="I77" s="174"/>
      <c r="J77" s="175"/>
      <c r="K77" s="175"/>
      <c r="L77" s="176"/>
      <c r="M77" s="177"/>
      <c r="N77" s="178">
        <f>J76</f>
        <v>3.0209999999999999</v>
      </c>
      <c r="O77" s="179">
        <f>N77/F77*100</f>
        <v>75.524999999999991</v>
      </c>
      <c r="P77" s="317">
        <f>IF(G76&gt;(F77*1.05),0,(F77*1.05)-G76)</f>
        <v>0.80000000000000027</v>
      </c>
      <c r="Q77" s="317">
        <f>IF(N77&gt;(F77*1.05),0,(F77*1.05)-N77)</f>
        <v>1.1790000000000003</v>
      </c>
      <c r="R77" s="319">
        <f>IF(N77&gt;(1.05*F77),0,(F77*1.05)-N77)</f>
        <v>1.1790000000000003</v>
      </c>
      <c r="S77" s="659"/>
      <c r="T77" s="659"/>
      <c r="U77" s="659"/>
      <c r="V77" s="180"/>
      <c r="W77" s="181"/>
      <c r="X77" s="659"/>
      <c r="Y77" s="225"/>
      <c r="Z77" s="226"/>
      <c r="AA77" s="226"/>
      <c r="AB77" s="226"/>
      <c r="AC77" s="127"/>
      <c r="AD77" s="128"/>
      <c r="AE77" s="129"/>
      <c r="AF77" s="130"/>
      <c r="AG77" s="127"/>
      <c r="AH77" s="128"/>
      <c r="AI77" s="131"/>
      <c r="AJ77" s="130"/>
      <c r="AK77" s="281" t="s">
        <v>190</v>
      </c>
    </row>
    <row r="78" spans="1:37" x14ac:dyDescent="0.25">
      <c r="A78" s="464" t="s">
        <v>15</v>
      </c>
      <c r="B78" s="152"/>
      <c r="C78" s="154"/>
      <c r="D78" s="154"/>
      <c r="E78" s="155"/>
      <c r="F78" s="465">
        <v>4</v>
      </c>
      <c r="G78" s="222">
        <v>2.2999999999999998</v>
      </c>
      <c r="H78" s="184"/>
      <c r="I78" s="185"/>
      <c r="J78" s="186"/>
      <c r="K78" s="187"/>
      <c r="L78" s="187"/>
      <c r="M78" s="187"/>
      <c r="N78" s="188"/>
      <c r="O78" s="189"/>
      <c r="P78" s="189"/>
      <c r="Q78" s="165"/>
      <c r="R78" s="166"/>
      <c r="S78" s="660"/>
      <c r="T78" s="660"/>
      <c r="U78" s="660"/>
      <c r="V78" s="198"/>
      <c r="W78" s="199"/>
      <c r="X78" s="660"/>
      <c r="Y78" s="225"/>
      <c r="Z78" s="226"/>
      <c r="AA78" s="226"/>
      <c r="AB78" s="226"/>
      <c r="AC78" s="127"/>
      <c r="AD78" s="128"/>
      <c r="AE78" s="129"/>
      <c r="AF78" s="130"/>
      <c r="AG78" s="127"/>
      <c r="AH78" s="128"/>
      <c r="AI78" s="131"/>
      <c r="AJ78" s="130"/>
      <c r="AK78" s="281" t="s">
        <v>190</v>
      </c>
    </row>
    <row r="79" spans="1:37" x14ac:dyDescent="0.2">
      <c r="A79" s="202" t="s">
        <v>221</v>
      </c>
      <c r="B79" s="223" t="s">
        <v>66</v>
      </c>
      <c r="C79" s="223" t="s">
        <v>66</v>
      </c>
      <c r="D79" s="223" t="s">
        <v>66</v>
      </c>
      <c r="E79" s="223" t="s">
        <v>66</v>
      </c>
      <c r="F79" s="204"/>
      <c r="G79" s="205"/>
      <c r="H79" s="206" t="s">
        <v>75</v>
      </c>
      <c r="I79" s="207" t="s">
        <v>66</v>
      </c>
      <c r="J79" s="205"/>
      <c r="K79" s="205"/>
      <c r="L79" s="205"/>
      <c r="M79" s="205"/>
      <c r="N79" s="205"/>
      <c r="O79" s="208"/>
      <c r="P79" s="208"/>
      <c r="Q79" s="209"/>
      <c r="R79" s="209"/>
      <c r="S79" s="210"/>
      <c r="T79" s="211"/>
      <c r="U79" s="210"/>
      <c r="V79" s="212"/>
      <c r="W79" s="213"/>
      <c r="X79" s="410"/>
      <c r="AC79" s="127"/>
      <c r="AD79" s="128"/>
      <c r="AE79" s="129"/>
      <c r="AF79" s="130"/>
      <c r="AG79" s="127"/>
      <c r="AH79" s="128"/>
      <c r="AI79" s="131"/>
      <c r="AJ79" s="130"/>
      <c r="AK79" s="281" t="s">
        <v>190</v>
      </c>
    </row>
    <row r="80" spans="1:37" s="306" customFormat="1" x14ac:dyDescent="0.25">
      <c r="A80" s="464" t="s">
        <v>225</v>
      </c>
      <c r="B80" s="214"/>
      <c r="C80" s="215"/>
      <c r="D80" s="215"/>
      <c r="E80" s="216" t="s">
        <v>73</v>
      </c>
      <c r="F80" s="230">
        <f>F81+F82</f>
        <v>64</v>
      </c>
      <c r="G80" s="231">
        <f>G81+G82</f>
        <v>1</v>
      </c>
      <c r="H80" s="232">
        <v>0.17299999999999999</v>
      </c>
      <c r="I80" s="233">
        <v>0.17299999999999999</v>
      </c>
      <c r="J80" s="234">
        <f>G80+I80</f>
        <v>1.173</v>
      </c>
      <c r="K80" s="235">
        <v>0</v>
      </c>
      <c r="L80" s="236">
        <v>3.7</v>
      </c>
      <c r="M80" s="161">
        <f>K80+L80</f>
        <v>3.7</v>
      </c>
      <c r="N80" s="163"/>
      <c r="O80" s="164"/>
      <c r="P80" s="164"/>
      <c r="Q80" s="165"/>
      <c r="R80" s="166"/>
      <c r="S80" s="658" t="s">
        <v>72</v>
      </c>
      <c r="T80" s="658" t="s">
        <v>226</v>
      </c>
      <c r="U80" s="658"/>
      <c r="V80" s="167">
        <v>56.350735</v>
      </c>
      <c r="W80" s="168">
        <v>101.25461799999999</v>
      </c>
      <c r="X80" s="658"/>
      <c r="Y80" s="225"/>
      <c r="Z80" s="226"/>
      <c r="AA80" s="226"/>
      <c r="AB80" s="226"/>
      <c r="AC80" s="127"/>
      <c r="AD80" s="128"/>
      <c r="AE80" s="129"/>
      <c r="AF80" s="130">
        <v>1</v>
      </c>
      <c r="AG80" s="127"/>
      <c r="AH80" s="128"/>
      <c r="AI80" s="131"/>
      <c r="AJ80" s="130">
        <f>F80</f>
        <v>64</v>
      </c>
      <c r="AK80" s="281" t="s">
        <v>190</v>
      </c>
    </row>
    <row r="81" spans="1:37" ht="15.75" customHeight="1" x14ac:dyDescent="0.25">
      <c r="A81" s="464" t="s">
        <v>20</v>
      </c>
      <c r="B81" s="152"/>
      <c r="C81" s="154"/>
      <c r="D81" s="154"/>
      <c r="E81" s="155"/>
      <c r="F81" s="465">
        <v>32</v>
      </c>
      <c r="G81" s="222">
        <v>0.4</v>
      </c>
      <c r="H81" s="173"/>
      <c r="I81" s="174"/>
      <c r="J81" s="175"/>
      <c r="K81" s="175"/>
      <c r="L81" s="176"/>
      <c r="M81" s="177"/>
      <c r="N81" s="178">
        <f>J80</f>
        <v>1.173</v>
      </c>
      <c r="O81" s="179">
        <f>N81/F81*100</f>
        <v>3.6656250000000004</v>
      </c>
      <c r="P81" s="317">
        <f>IF(G80&gt;(F81*1.05),0,(F81*1.05)-G80)</f>
        <v>32.6</v>
      </c>
      <c r="Q81" s="317">
        <f>IF(N81&gt;(F81*1.05),0,(F81*1.05)-N81)</f>
        <v>32.427</v>
      </c>
      <c r="R81" s="319">
        <f>IF(N81&gt;(1.05*F81),0,(F81*1.05)-N81)</f>
        <v>32.427</v>
      </c>
      <c r="S81" s="659"/>
      <c r="T81" s="659"/>
      <c r="U81" s="659"/>
      <c r="V81" s="180"/>
      <c r="W81" s="181"/>
      <c r="X81" s="659"/>
      <c r="Y81" s="225"/>
      <c r="Z81" s="226"/>
      <c r="AA81" s="226"/>
      <c r="AB81" s="226"/>
      <c r="AC81" s="127"/>
      <c r="AD81" s="128"/>
      <c r="AE81" s="129"/>
      <c r="AF81" s="130"/>
      <c r="AG81" s="127"/>
      <c r="AH81" s="128"/>
      <c r="AI81" s="131"/>
      <c r="AJ81" s="130"/>
      <c r="AK81" s="281" t="s">
        <v>190</v>
      </c>
    </row>
    <row r="82" spans="1:37" x14ac:dyDescent="0.25">
      <c r="A82" s="464" t="s">
        <v>15</v>
      </c>
      <c r="B82" s="152"/>
      <c r="C82" s="154"/>
      <c r="D82" s="154"/>
      <c r="E82" s="155"/>
      <c r="F82" s="465">
        <v>32</v>
      </c>
      <c r="G82" s="222">
        <v>0.6</v>
      </c>
      <c r="H82" s="184"/>
      <c r="I82" s="185"/>
      <c r="J82" s="186"/>
      <c r="K82" s="187"/>
      <c r="L82" s="187"/>
      <c r="M82" s="187"/>
      <c r="N82" s="188"/>
      <c r="O82" s="189"/>
      <c r="P82" s="189"/>
      <c r="Q82" s="165"/>
      <c r="R82" s="166"/>
      <c r="S82" s="660"/>
      <c r="T82" s="660"/>
      <c r="U82" s="660"/>
      <c r="V82" s="198"/>
      <c r="W82" s="199"/>
      <c r="X82" s="660"/>
      <c r="Y82" s="225"/>
      <c r="Z82" s="226"/>
      <c r="AA82" s="226"/>
      <c r="AB82" s="226"/>
      <c r="AC82" s="127"/>
      <c r="AD82" s="128"/>
      <c r="AE82" s="129"/>
      <c r="AF82" s="130"/>
      <c r="AG82" s="127"/>
      <c r="AH82" s="128"/>
      <c r="AI82" s="131"/>
      <c r="AJ82" s="130"/>
      <c r="AK82" s="281" t="s">
        <v>190</v>
      </c>
    </row>
    <row r="83" spans="1:37" x14ac:dyDescent="0.2">
      <c r="A83" s="202" t="s">
        <v>221</v>
      </c>
      <c r="B83" s="223" t="s">
        <v>66</v>
      </c>
      <c r="C83" s="223" t="s">
        <v>66</v>
      </c>
      <c r="D83" s="223" t="s">
        <v>66</v>
      </c>
      <c r="E83" s="223" t="s">
        <v>66</v>
      </c>
      <c r="F83" s="204"/>
      <c r="G83" s="205"/>
      <c r="H83" s="206" t="s">
        <v>75</v>
      </c>
      <c r="I83" s="207" t="s">
        <v>66</v>
      </c>
      <c r="J83" s="205"/>
      <c r="K83" s="205"/>
      <c r="L83" s="205"/>
      <c r="M83" s="205"/>
      <c r="N83" s="205"/>
      <c r="O83" s="208"/>
      <c r="P83" s="208"/>
      <c r="Q83" s="209"/>
      <c r="R83" s="209"/>
      <c r="S83" s="210"/>
      <c r="T83" s="211"/>
      <c r="U83" s="210"/>
      <c r="V83" s="212"/>
      <c r="W83" s="213"/>
      <c r="X83" s="410"/>
      <c r="AC83" s="127"/>
      <c r="AD83" s="128"/>
      <c r="AE83" s="129"/>
      <c r="AF83" s="130"/>
      <c r="AG83" s="127"/>
      <c r="AH83" s="128"/>
      <c r="AI83" s="131"/>
      <c r="AJ83" s="130"/>
      <c r="AK83" s="281" t="s">
        <v>190</v>
      </c>
    </row>
    <row r="84" spans="1:37" s="306" customFormat="1" x14ac:dyDescent="0.25">
      <c r="A84" s="464" t="s">
        <v>227</v>
      </c>
      <c r="B84" s="214"/>
      <c r="C84" s="215"/>
      <c r="D84" s="215"/>
      <c r="E84" s="216" t="s">
        <v>8</v>
      </c>
      <c r="F84" s="230">
        <f>F85+F86</f>
        <v>20</v>
      </c>
      <c r="G84" s="231">
        <f>G85+G86</f>
        <v>6.8000000000000007</v>
      </c>
      <c r="H84" s="232">
        <v>0.15</v>
      </c>
      <c r="I84" s="233">
        <v>0.15</v>
      </c>
      <c r="J84" s="234">
        <f>G84+I84</f>
        <v>6.9500000000000011</v>
      </c>
      <c r="K84" s="235">
        <v>0</v>
      </c>
      <c r="L84" s="236">
        <v>9.11</v>
      </c>
      <c r="M84" s="161">
        <f>K84+L84</f>
        <v>9.11</v>
      </c>
      <c r="N84" s="163"/>
      <c r="O84" s="164"/>
      <c r="P84" s="164"/>
      <c r="Q84" s="165"/>
      <c r="R84" s="166"/>
      <c r="S84" s="658" t="s">
        <v>21</v>
      </c>
      <c r="T84" s="658" t="s">
        <v>68</v>
      </c>
      <c r="U84" s="658" t="s">
        <v>210</v>
      </c>
      <c r="V84" s="167">
        <v>56.184266000000001</v>
      </c>
      <c r="W84" s="168">
        <v>101.403272</v>
      </c>
      <c r="X84" s="658"/>
      <c r="Y84" s="225"/>
      <c r="Z84" s="226"/>
      <c r="AA84" s="226"/>
      <c r="AB84" s="226"/>
      <c r="AC84" s="127"/>
      <c r="AD84" s="128"/>
      <c r="AE84" s="129"/>
      <c r="AF84" s="130">
        <v>1</v>
      </c>
      <c r="AG84" s="127"/>
      <c r="AH84" s="128"/>
      <c r="AI84" s="131"/>
      <c r="AJ84" s="130">
        <f>F84</f>
        <v>20</v>
      </c>
      <c r="AK84" s="281" t="s">
        <v>190</v>
      </c>
    </row>
    <row r="85" spans="1:37" ht="15.75" customHeight="1" x14ac:dyDescent="0.25">
      <c r="A85" s="464" t="s">
        <v>20</v>
      </c>
      <c r="B85" s="152"/>
      <c r="C85" s="154"/>
      <c r="D85" s="154"/>
      <c r="E85" s="155"/>
      <c r="F85" s="465">
        <v>10</v>
      </c>
      <c r="G85" s="222">
        <v>3.6</v>
      </c>
      <c r="H85" s="173"/>
      <c r="I85" s="174"/>
      <c r="J85" s="175"/>
      <c r="K85" s="175"/>
      <c r="L85" s="176"/>
      <c r="M85" s="177"/>
      <c r="N85" s="178">
        <f>J84</f>
        <v>6.9500000000000011</v>
      </c>
      <c r="O85" s="179">
        <f>N85/F85*100</f>
        <v>69.5</v>
      </c>
      <c r="P85" s="317">
        <f>IF(G84&gt;(F85*1.05),0,(F85*1.05)-G84)</f>
        <v>3.6999999999999993</v>
      </c>
      <c r="Q85" s="317">
        <f>IF(N85&gt;(F85*1.05),0,(F85*1.05)-N85)</f>
        <v>3.5499999999999989</v>
      </c>
      <c r="R85" s="319">
        <f>IF(N85&gt;(1.05*F85),0,(F85*1.05)-N85)</f>
        <v>3.5499999999999989</v>
      </c>
      <c r="S85" s="659"/>
      <c r="T85" s="659"/>
      <c r="U85" s="659"/>
      <c r="V85" s="180"/>
      <c r="W85" s="181"/>
      <c r="X85" s="659"/>
      <c r="Y85" s="225"/>
      <c r="Z85" s="226"/>
      <c r="AA85" s="226"/>
      <c r="AB85" s="226"/>
      <c r="AC85" s="127"/>
      <c r="AD85" s="128"/>
      <c r="AE85" s="129"/>
      <c r="AF85" s="130"/>
      <c r="AG85" s="127"/>
      <c r="AH85" s="128"/>
      <c r="AI85" s="131"/>
      <c r="AJ85" s="130"/>
      <c r="AK85" s="281" t="s">
        <v>190</v>
      </c>
    </row>
    <row r="86" spans="1:37" x14ac:dyDescent="0.25">
      <c r="A86" s="464" t="s">
        <v>15</v>
      </c>
      <c r="B86" s="152"/>
      <c r="C86" s="154"/>
      <c r="D86" s="154"/>
      <c r="E86" s="155"/>
      <c r="F86" s="465">
        <v>10</v>
      </c>
      <c r="G86" s="222">
        <v>3.2</v>
      </c>
      <c r="H86" s="184"/>
      <c r="I86" s="185"/>
      <c r="J86" s="186"/>
      <c r="K86" s="187"/>
      <c r="L86" s="187"/>
      <c r="M86" s="187"/>
      <c r="N86" s="188"/>
      <c r="O86" s="189"/>
      <c r="P86" s="189"/>
      <c r="Q86" s="165"/>
      <c r="R86" s="166"/>
      <c r="S86" s="660"/>
      <c r="T86" s="660"/>
      <c r="U86" s="660"/>
      <c r="V86" s="198"/>
      <c r="W86" s="199"/>
      <c r="X86" s="660"/>
      <c r="Y86" s="225"/>
      <c r="Z86" s="226"/>
      <c r="AA86" s="226"/>
      <c r="AB86" s="226"/>
      <c r="AC86" s="127"/>
      <c r="AD86" s="128"/>
      <c r="AE86" s="129"/>
      <c r="AF86" s="130"/>
      <c r="AG86" s="127"/>
      <c r="AH86" s="128"/>
      <c r="AI86" s="131"/>
      <c r="AJ86" s="130"/>
      <c r="AK86" s="281" t="s">
        <v>190</v>
      </c>
    </row>
    <row r="87" spans="1:37" x14ac:dyDescent="0.2">
      <c r="A87" s="202" t="s">
        <v>221</v>
      </c>
      <c r="B87" s="223" t="s">
        <v>66</v>
      </c>
      <c r="C87" s="223" t="s">
        <v>66</v>
      </c>
      <c r="D87" s="223" t="s">
        <v>66</v>
      </c>
      <c r="E87" s="223" t="s">
        <v>66</v>
      </c>
      <c r="F87" s="204"/>
      <c r="G87" s="205"/>
      <c r="H87" s="206" t="s">
        <v>75</v>
      </c>
      <c r="I87" s="207" t="s">
        <v>66</v>
      </c>
      <c r="J87" s="205"/>
      <c r="K87" s="205"/>
      <c r="L87" s="205"/>
      <c r="M87" s="205"/>
      <c r="N87" s="205"/>
      <c r="O87" s="208"/>
      <c r="P87" s="208"/>
      <c r="Q87" s="209"/>
      <c r="R87" s="209"/>
      <c r="S87" s="210"/>
      <c r="T87" s="211"/>
      <c r="U87" s="210"/>
      <c r="V87" s="212"/>
      <c r="W87" s="213"/>
      <c r="X87" s="410"/>
      <c r="AC87" s="127"/>
      <c r="AD87" s="128"/>
      <c r="AE87" s="129"/>
      <c r="AF87" s="130"/>
      <c r="AG87" s="127"/>
      <c r="AH87" s="128"/>
      <c r="AI87" s="131"/>
      <c r="AJ87" s="130"/>
      <c r="AK87" s="281" t="s">
        <v>190</v>
      </c>
    </row>
    <row r="88" spans="1:37" s="306" customFormat="1" x14ac:dyDescent="0.25">
      <c r="A88" s="464" t="s">
        <v>228</v>
      </c>
      <c r="B88" s="214"/>
      <c r="C88" s="215"/>
      <c r="D88" s="215"/>
      <c r="E88" s="216" t="s">
        <v>40</v>
      </c>
      <c r="F88" s="230">
        <f>F89+F90</f>
        <v>20</v>
      </c>
      <c r="G88" s="231">
        <f>G89+G90</f>
        <v>7.3000000000000007</v>
      </c>
      <c r="H88" s="232">
        <v>3.5000000000000003E-2</v>
      </c>
      <c r="I88" s="233">
        <v>3.5000000000000003E-2</v>
      </c>
      <c r="J88" s="234">
        <f>G88+I88</f>
        <v>7.3350000000000009</v>
      </c>
      <c r="K88" s="235">
        <v>0.16</v>
      </c>
      <c r="L88" s="236">
        <v>11.67</v>
      </c>
      <c r="M88" s="161">
        <f>K88+L88</f>
        <v>11.83</v>
      </c>
      <c r="N88" s="163"/>
      <c r="O88" s="164"/>
      <c r="P88" s="164"/>
      <c r="Q88" s="165"/>
      <c r="R88" s="166"/>
      <c r="S88" s="658" t="s">
        <v>21</v>
      </c>
      <c r="T88" s="658" t="s">
        <v>68</v>
      </c>
      <c r="U88" s="658" t="s">
        <v>205</v>
      </c>
      <c r="V88" s="167">
        <v>56.184421999999998</v>
      </c>
      <c r="W88" s="168">
        <v>101.454256</v>
      </c>
      <c r="X88" s="658"/>
      <c r="Y88" s="225"/>
      <c r="Z88" s="226"/>
      <c r="AA88" s="226"/>
      <c r="AB88" s="226"/>
      <c r="AC88" s="127"/>
      <c r="AD88" s="128"/>
      <c r="AE88" s="129"/>
      <c r="AF88" s="130">
        <v>1</v>
      </c>
      <c r="AG88" s="127"/>
      <c r="AH88" s="128"/>
      <c r="AI88" s="131"/>
      <c r="AJ88" s="130">
        <f>F88</f>
        <v>20</v>
      </c>
      <c r="AK88" s="281" t="s">
        <v>190</v>
      </c>
    </row>
    <row r="89" spans="1:37" ht="15.75" customHeight="1" x14ac:dyDescent="0.25">
      <c r="A89" s="464" t="s">
        <v>20</v>
      </c>
      <c r="B89" s="152"/>
      <c r="C89" s="154"/>
      <c r="D89" s="154"/>
      <c r="E89" s="155"/>
      <c r="F89" s="465">
        <v>10</v>
      </c>
      <c r="G89" s="222">
        <v>2.6</v>
      </c>
      <c r="H89" s="173"/>
      <c r="I89" s="174"/>
      <c r="J89" s="175"/>
      <c r="K89" s="175"/>
      <c r="L89" s="176"/>
      <c r="M89" s="177"/>
      <c r="N89" s="178">
        <f>J88</f>
        <v>7.3350000000000009</v>
      </c>
      <c r="O89" s="179">
        <f>N89/F89*100</f>
        <v>73.350000000000009</v>
      </c>
      <c r="P89" s="317">
        <f>IF(G88&gt;(F89*1.05),0,(F89*1.05)-G88)</f>
        <v>3.1999999999999993</v>
      </c>
      <c r="Q89" s="317">
        <f>IF(N89&gt;(F89*1.05),0,(F89*1.05)-N89)</f>
        <v>3.1649999999999991</v>
      </c>
      <c r="R89" s="319">
        <f>IF(N89&gt;(1.05*F89),0,(F89*1.05)-N89)</f>
        <v>3.1649999999999991</v>
      </c>
      <c r="S89" s="659"/>
      <c r="T89" s="659"/>
      <c r="U89" s="659"/>
      <c r="V89" s="180"/>
      <c r="W89" s="181"/>
      <c r="X89" s="659"/>
      <c r="Y89" s="225"/>
      <c r="Z89" s="226"/>
      <c r="AA89" s="226"/>
      <c r="AB89" s="226"/>
      <c r="AC89" s="127"/>
      <c r="AD89" s="128"/>
      <c r="AE89" s="129"/>
      <c r="AF89" s="130"/>
      <c r="AG89" s="127"/>
      <c r="AH89" s="128"/>
      <c r="AI89" s="131"/>
      <c r="AJ89" s="130"/>
      <c r="AK89" s="281" t="s">
        <v>190</v>
      </c>
    </row>
    <row r="90" spans="1:37" x14ac:dyDescent="0.25">
      <c r="A90" s="464" t="s">
        <v>15</v>
      </c>
      <c r="B90" s="152"/>
      <c r="C90" s="154"/>
      <c r="D90" s="154"/>
      <c r="E90" s="155"/>
      <c r="F90" s="465">
        <v>10</v>
      </c>
      <c r="G90" s="222">
        <v>4.7</v>
      </c>
      <c r="H90" s="184"/>
      <c r="I90" s="185"/>
      <c r="J90" s="186"/>
      <c r="K90" s="187"/>
      <c r="L90" s="187"/>
      <c r="M90" s="187"/>
      <c r="N90" s="188"/>
      <c r="O90" s="189"/>
      <c r="P90" s="189"/>
      <c r="Q90" s="165"/>
      <c r="R90" s="166"/>
      <c r="S90" s="660"/>
      <c r="T90" s="660"/>
      <c r="U90" s="660"/>
      <c r="V90" s="198"/>
      <c r="W90" s="199"/>
      <c r="X90" s="660"/>
      <c r="Y90" s="225"/>
      <c r="Z90" s="226"/>
      <c r="AA90" s="226"/>
      <c r="AB90" s="226"/>
      <c r="AC90" s="127"/>
      <c r="AD90" s="128"/>
      <c r="AE90" s="129"/>
      <c r="AF90" s="130"/>
      <c r="AG90" s="127"/>
      <c r="AH90" s="128"/>
      <c r="AI90" s="131"/>
      <c r="AJ90" s="130"/>
      <c r="AK90" s="281" t="s">
        <v>190</v>
      </c>
    </row>
    <row r="91" spans="1:37" x14ac:dyDescent="0.2">
      <c r="A91" s="202" t="s">
        <v>221</v>
      </c>
      <c r="B91" s="223" t="s">
        <v>66</v>
      </c>
      <c r="C91" s="223" t="s">
        <v>66</v>
      </c>
      <c r="D91" s="223" t="s">
        <v>66</v>
      </c>
      <c r="E91" s="223" t="s">
        <v>66</v>
      </c>
      <c r="F91" s="204"/>
      <c r="G91" s="205"/>
      <c r="H91" s="206" t="s">
        <v>75</v>
      </c>
      <c r="I91" s="207" t="s">
        <v>66</v>
      </c>
      <c r="J91" s="205"/>
      <c r="K91" s="205"/>
      <c r="L91" s="205"/>
      <c r="M91" s="205"/>
      <c r="N91" s="205"/>
      <c r="O91" s="208"/>
      <c r="P91" s="208"/>
      <c r="Q91" s="209"/>
      <c r="R91" s="209"/>
      <c r="S91" s="210"/>
      <c r="T91" s="211"/>
      <c r="U91" s="210"/>
      <c r="V91" s="212"/>
      <c r="W91" s="213"/>
      <c r="X91" s="410"/>
      <c r="AC91" s="127"/>
      <c r="AD91" s="128"/>
      <c r="AE91" s="129"/>
      <c r="AF91" s="130"/>
      <c r="AG91" s="127"/>
      <c r="AH91" s="128"/>
      <c r="AI91" s="131"/>
      <c r="AJ91" s="130"/>
      <c r="AK91" s="281" t="s">
        <v>190</v>
      </c>
    </row>
    <row r="92" spans="1:37" s="306" customFormat="1" x14ac:dyDescent="0.25">
      <c r="A92" s="464" t="s">
        <v>229</v>
      </c>
      <c r="B92" s="214"/>
      <c r="C92" s="215"/>
      <c r="D92" s="215"/>
      <c r="E92" s="216" t="s">
        <v>40</v>
      </c>
      <c r="F92" s="230">
        <f>F93+F94</f>
        <v>11.2</v>
      </c>
      <c r="G92" s="231">
        <f>G93+G94</f>
        <v>4.8</v>
      </c>
      <c r="H92" s="232">
        <v>0.02</v>
      </c>
      <c r="I92" s="233">
        <v>0.02</v>
      </c>
      <c r="J92" s="234">
        <f>G92+I92</f>
        <v>4.8199999999999994</v>
      </c>
      <c r="K92" s="235">
        <v>0</v>
      </c>
      <c r="L92" s="236">
        <v>5.74</v>
      </c>
      <c r="M92" s="161">
        <f>K92+L92</f>
        <v>5.74</v>
      </c>
      <c r="N92" s="163"/>
      <c r="O92" s="164"/>
      <c r="P92" s="164"/>
      <c r="Q92" s="165"/>
      <c r="R92" s="166"/>
      <c r="S92" s="658" t="s">
        <v>21</v>
      </c>
      <c r="T92" s="658" t="s">
        <v>68</v>
      </c>
      <c r="U92" s="658" t="s">
        <v>205</v>
      </c>
      <c r="V92" s="167">
        <v>56.180007000000003</v>
      </c>
      <c r="W92" s="168">
        <v>101.460365</v>
      </c>
      <c r="X92" s="658"/>
      <c r="Y92" s="225"/>
      <c r="Z92" s="226"/>
      <c r="AA92" s="226"/>
      <c r="AB92" s="226"/>
      <c r="AC92" s="127"/>
      <c r="AD92" s="128"/>
      <c r="AE92" s="129"/>
      <c r="AF92" s="130">
        <v>1</v>
      </c>
      <c r="AG92" s="127"/>
      <c r="AH92" s="128"/>
      <c r="AI92" s="131"/>
      <c r="AJ92" s="130">
        <f>F92</f>
        <v>11.2</v>
      </c>
      <c r="AK92" s="281" t="s">
        <v>190</v>
      </c>
    </row>
    <row r="93" spans="1:37" ht="12.75" customHeight="1" x14ac:dyDescent="0.25">
      <c r="A93" s="464" t="s">
        <v>20</v>
      </c>
      <c r="B93" s="152"/>
      <c r="C93" s="154"/>
      <c r="D93" s="154"/>
      <c r="E93" s="155"/>
      <c r="F93" s="465">
        <v>5.6</v>
      </c>
      <c r="G93" s="222">
        <v>2.2999999999999998</v>
      </c>
      <c r="H93" s="173"/>
      <c r="I93" s="174"/>
      <c r="J93" s="175"/>
      <c r="K93" s="175"/>
      <c r="L93" s="176"/>
      <c r="M93" s="177"/>
      <c r="N93" s="178">
        <f>J92</f>
        <v>4.8199999999999994</v>
      </c>
      <c r="O93" s="179">
        <f>N93/F93*100</f>
        <v>86.071428571428569</v>
      </c>
      <c r="P93" s="317">
        <f>IF(G92&gt;(F93*1.05),0,(F93*1.05)-G92)</f>
        <v>1.08</v>
      </c>
      <c r="Q93" s="317">
        <f>IF(N93&gt;(F93*1.05),0,(F93*1.05)-N93)</f>
        <v>1.0600000000000005</v>
      </c>
      <c r="R93" s="319">
        <f>IF(N93&gt;(1.05*F93),0,(F93*1.05)-N93)</f>
        <v>1.0600000000000005</v>
      </c>
      <c r="S93" s="659"/>
      <c r="T93" s="659"/>
      <c r="U93" s="659"/>
      <c r="V93" s="180"/>
      <c r="W93" s="181"/>
      <c r="X93" s="659"/>
      <c r="Y93" s="225"/>
      <c r="Z93" s="226"/>
      <c r="AA93" s="226"/>
      <c r="AB93" s="226"/>
      <c r="AC93" s="127"/>
      <c r="AD93" s="128"/>
      <c r="AE93" s="129"/>
      <c r="AF93" s="130"/>
      <c r="AG93" s="127"/>
      <c r="AH93" s="128"/>
      <c r="AI93" s="131"/>
      <c r="AJ93" s="130"/>
      <c r="AK93" s="281" t="s">
        <v>190</v>
      </c>
    </row>
    <row r="94" spans="1:37" x14ac:dyDescent="0.25">
      <c r="A94" s="464" t="s">
        <v>15</v>
      </c>
      <c r="B94" s="152"/>
      <c r="C94" s="154"/>
      <c r="D94" s="154"/>
      <c r="E94" s="155"/>
      <c r="F94" s="465">
        <v>5.6</v>
      </c>
      <c r="G94" s="222">
        <v>2.5</v>
      </c>
      <c r="H94" s="184"/>
      <c r="I94" s="185"/>
      <c r="J94" s="186"/>
      <c r="K94" s="187"/>
      <c r="L94" s="187"/>
      <c r="M94" s="187"/>
      <c r="N94" s="188"/>
      <c r="O94" s="189"/>
      <c r="P94" s="189"/>
      <c r="Q94" s="165"/>
      <c r="R94" s="166"/>
      <c r="S94" s="660"/>
      <c r="T94" s="660"/>
      <c r="U94" s="660"/>
      <c r="V94" s="198"/>
      <c r="W94" s="199"/>
      <c r="X94" s="660"/>
      <c r="Y94" s="225"/>
      <c r="Z94" s="226"/>
      <c r="AA94" s="226"/>
      <c r="AB94" s="226"/>
      <c r="AC94" s="127"/>
      <c r="AD94" s="128"/>
      <c r="AE94" s="129"/>
      <c r="AF94" s="130"/>
      <c r="AG94" s="127"/>
      <c r="AH94" s="128"/>
      <c r="AI94" s="131"/>
      <c r="AJ94" s="130"/>
      <c r="AK94" s="281" t="s">
        <v>190</v>
      </c>
    </row>
    <row r="95" spans="1:37" x14ac:dyDescent="0.2">
      <c r="A95" s="202" t="s">
        <v>221</v>
      </c>
      <c r="B95" s="223" t="s">
        <v>66</v>
      </c>
      <c r="C95" s="223" t="s">
        <v>66</v>
      </c>
      <c r="D95" s="223" t="s">
        <v>66</v>
      </c>
      <c r="E95" s="223" t="s">
        <v>66</v>
      </c>
      <c r="F95" s="204"/>
      <c r="G95" s="205"/>
      <c r="H95" s="206" t="s">
        <v>75</v>
      </c>
      <c r="I95" s="207" t="s">
        <v>66</v>
      </c>
      <c r="J95" s="205"/>
      <c r="K95" s="205"/>
      <c r="L95" s="205"/>
      <c r="M95" s="205"/>
      <c r="N95" s="205"/>
      <c r="O95" s="208"/>
      <c r="P95" s="208"/>
      <c r="Q95" s="209"/>
      <c r="R95" s="209"/>
      <c r="S95" s="210"/>
      <c r="T95" s="211"/>
      <c r="U95" s="210"/>
      <c r="V95" s="212"/>
      <c r="W95" s="213"/>
      <c r="X95" s="410"/>
      <c r="AC95" s="127"/>
      <c r="AD95" s="128"/>
      <c r="AE95" s="129"/>
      <c r="AF95" s="130"/>
      <c r="AG95" s="127"/>
      <c r="AH95" s="128"/>
      <c r="AI95" s="131"/>
      <c r="AJ95" s="130"/>
      <c r="AK95" s="281" t="s">
        <v>190</v>
      </c>
    </row>
    <row r="96" spans="1:37" s="306" customFormat="1" x14ac:dyDescent="0.25">
      <c r="A96" s="464" t="s">
        <v>230</v>
      </c>
      <c r="B96" s="214"/>
      <c r="C96" s="215"/>
      <c r="D96" s="215"/>
      <c r="E96" s="216" t="s">
        <v>40</v>
      </c>
      <c r="F96" s="230">
        <f>F97+F98</f>
        <v>20</v>
      </c>
      <c r="G96" s="231">
        <f>G97+G98</f>
        <v>5.8</v>
      </c>
      <c r="H96" s="232">
        <v>0.105</v>
      </c>
      <c r="I96" s="233">
        <v>0.105</v>
      </c>
      <c r="J96" s="234">
        <f>G96+I96</f>
        <v>5.9050000000000002</v>
      </c>
      <c r="K96" s="235">
        <v>0.36299999999999999</v>
      </c>
      <c r="L96" s="236">
        <v>6.02</v>
      </c>
      <c r="M96" s="161">
        <f>K96+L96</f>
        <v>6.3829999999999991</v>
      </c>
      <c r="N96" s="163"/>
      <c r="O96" s="164"/>
      <c r="P96" s="164"/>
      <c r="Q96" s="165"/>
      <c r="R96" s="166"/>
      <c r="S96" s="658" t="s">
        <v>21</v>
      </c>
      <c r="T96" s="658" t="s">
        <v>68</v>
      </c>
      <c r="U96" s="658" t="s">
        <v>205</v>
      </c>
      <c r="V96" s="167">
        <v>56.191684000000002</v>
      </c>
      <c r="W96" s="168">
        <v>101.43495900000001</v>
      </c>
      <c r="X96" s="658"/>
      <c r="Y96" s="225"/>
      <c r="Z96" s="226"/>
      <c r="AA96" s="226"/>
      <c r="AB96" s="226"/>
      <c r="AC96" s="127"/>
      <c r="AD96" s="128"/>
      <c r="AE96" s="129"/>
      <c r="AF96" s="130">
        <v>1</v>
      </c>
      <c r="AG96" s="127"/>
      <c r="AH96" s="128"/>
      <c r="AI96" s="131"/>
      <c r="AJ96" s="130">
        <f>F96</f>
        <v>20</v>
      </c>
      <c r="AK96" s="281" t="s">
        <v>190</v>
      </c>
    </row>
    <row r="97" spans="1:37" s="169" customFormat="1" ht="14.25" customHeight="1" x14ac:dyDescent="0.25">
      <c r="A97" s="464" t="s">
        <v>20</v>
      </c>
      <c r="B97" s="152"/>
      <c r="C97" s="154"/>
      <c r="D97" s="154"/>
      <c r="E97" s="155"/>
      <c r="F97" s="465">
        <v>10</v>
      </c>
      <c r="G97" s="466">
        <v>2.4</v>
      </c>
      <c r="H97" s="173"/>
      <c r="I97" s="174"/>
      <c r="J97" s="175"/>
      <c r="K97" s="175"/>
      <c r="L97" s="176"/>
      <c r="M97" s="177"/>
      <c r="N97" s="178">
        <f>J96</f>
        <v>5.9050000000000002</v>
      </c>
      <c r="O97" s="179">
        <f>N97/F97*100</f>
        <v>59.050000000000004</v>
      </c>
      <c r="P97" s="317">
        <f>IF(G96&gt;(F97*1.05),0,(F97*1.05)-G96)</f>
        <v>4.7</v>
      </c>
      <c r="Q97" s="317">
        <f>IF(N97&gt;(F97*1.05),0,(F97*1.05)-N97)</f>
        <v>4.5949999999999998</v>
      </c>
      <c r="R97" s="319">
        <f>IF(N97&gt;(1.05*F97),0,(F97*1.05)-N97)</f>
        <v>4.5949999999999998</v>
      </c>
      <c r="S97" s="659"/>
      <c r="T97" s="659"/>
      <c r="U97" s="659"/>
      <c r="V97" s="180"/>
      <c r="W97" s="181"/>
      <c r="X97" s="659"/>
      <c r="Y97" s="225"/>
      <c r="Z97" s="226"/>
      <c r="AA97" s="226"/>
      <c r="AB97" s="226"/>
      <c r="AC97" s="127"/>
      <c r="AD97" s="128"/>
      <c r="AE97" s="129"/>
      <c r="AF97" s="130"/>
      <c r="AG97" s="127"/>
      <c r="AH97" s="128"/>
      <c r="AI97" s="131"/>
      <c r="AJ97" s="130"/>
      <c r="AK97" s="281" t="s">
        <v>190</v>
      </c>
    </row>
    <row r="98" spans="1:37" s="169" customFormat="1" x14ac:dyDescent="0.25">
      <c r="A98" s="464" t="s">
        <v>15</v>
      </c>
      <c r="B98" s="152"/>
      <c r="C98" s="154"/>
      <c r="D98" s="154"/>
      <c r="E98" s="155"/>
      <c r="F98" s="465">
        <v>10</v>
      </c>
      <c r="G98" s="466">
        <v>3.4</v>
      </c>
      <c r="H98" s="184"/>
      <c r="I98" s="185"/>
      <c r="J98" s="186"/>
      <c r="K98" s="187"/>
      <c r="L98" s="187"/>
      <c r="M98" s="187"/>
      <c r="N98" s="188"/>
      <c r="O98" s="189"/>
      <c r="P98" s="189"/>
      <c r="Q98" s="165"/>
      <c r="R98" s="166"/>
      <c r="S98" s="660"/>
      <c r="T98" s="660"/>
      <c r="U98" s="660"/>
      <c r="V98" s="198"/>
      <c r="W98" s="199"/>
      <c r="X98" s="660"/>
      <c r="Y98" s="225"/>
      <c r="Z98" s="226"/>
      <c r="AA98" s="226"/>
      <c r="AB98" s="226"/>
      <c r="AC98" s="127"/>
      <c r="AD98" s="128"/>
      <c r="AE98" s="129"/>
      <c r="AF98" s="130"/>
      <c r="AG98" s="127"/>
      <c r="AH98" s="128"/>
      <c r="AI98" s="131"/>
      <c r="AJ98" s="130"/>
      <c r="AK98" s="281" t="s">
        <v>190</v>
      </c>
    </row>
    <row r="99" spans="1:37" s="169" customFormat="1" x14ac:dyDescent="0.2">
      <c r="A99" s="140"/>
      <c r="B99" s="142" t="s">
        <v>66</v>
      </c>
      <c r="C99" s="142" t="s">
        <v>66</v>
      </c>
      <c r="D99" s="142" t="s">
        <v>66</v>
      </c>
      <c r="E99" s="142" t="s">
        <v>66</v>
      </c>
      <c r="F99" s="142" t="s">
        <v>66</v>
      </c>
      <c r="G99" s="143"/>
      <c r="H99" s="408"/>
      <c r="I99" s="144" t="s">
        <v>66</v>
      </c>
      <c r="J99" s="143"/>
      <c r="K99" s="143"/>
      <c r="L99" s="143"/>
      <c r="M99" s="143"/>
      <c r="N99" s="143"/>
      <c r="O99" s="145"/>
      <c r="P99" s="145"/>
      <c r="Q99" s="146"/>
      <c r="R99" s="146"/>
      <c r="S99" s="147"/>
      <c r="T99" s="148"/>
      <c r="U99" s="147"/>
      <c r="V99" s="149"/>
      <c r="W99" s="150"/>
      <c r="X99" s="410"/>
      <c r="Y99" s="139"/>
      <c r="Z99" s="139"/>
      <c r="AA99" s="139"/>
      <c r="AB99" s="139"/>
      <c r="AC99" s="127"/>
      <c r="AD99" s="128"/>
      <c r="AE99" s="129"/>
      <c r="AF99" s="130"/>
      <c r="AG99" s="127"/>
      <c r="AH99" s="128"/>
      <c r="AI99" s="131"/>
      <c r="AJ99" s="130"/>
      <c r="AK99" s="281" t="s">
        <v>190</v>
      </c>
    </row>
    <row r="100" spans="1:37" s="169" customFormat="1" x14ac:dyDescent="0.25">
      <c r="A100" s="171" t="s">
        <v>231</v>
      </c>
      <c r="B100" s="152"/>
      <c r="C100" s="153" t="s">
        <v>232</v>
      </c>
      <c r="D100" s="154"/>
      <c r="E100" s="155"/>
      <c r="F100" s="230">
        <f>F101+F102</f>
        <v>126</v>
      </c>
      <c r="G100" s="231">
        <f>G101+G102</f>
        <v>0.6</v>
      </c>
      <c r="H100" s="232">
        <v>0</v>
      </c>
      <c r="I100" s="233">
        <v>0</v>
      </c>
      <c r="J100" s="234">
        <f>G100+I100</f>
        <v>0.6</v>
      </c>
      <c r="K100" s="235">
        <v>0</v>
      </c>
      <c r="L100" s="236">
        <v>125</v>
      </c>
      <c r="M100" s="161">
        <f>K100+L100</f>
        <v>125</v>
      </c>
      <c r="N100" s="163"/>
      <c r="O100" s="164"/>
      <c r="P100" s="164"/>
      <c r="Q100" s="165"/>
      <c r="R100" s="166"/>
      <c r="S100" s="658" t="s">
        <v>21</v>
      </c>
      <c r="T100" s="658" t="s">
        <v>68</v>
      </c>
      <c r="U100" s="658" t="s">
        <v>205</v>
      </c>
      <c r="V100" s="167">
        <v>56.182223</v>
      </c>
      <c r="W100" s="168">
        <v>101.431686</v>
      </c>
      <c r="X100" s="658"/>
      <c r="Y100" s="139"/>
      <c r="Z100" s="139"/>
      <c r="AA100" s="139"/>
      <c r="AB100" s="139"/>
      <c r="AC100" s="127"/>
      <c r="AD100" s="128">
        <v>1</v>
      </c>
      <c r="AE100" s="129"/>
      <c r="AF100" s="130"/>
      <c r="AG100" s="127"/>
      <c r="AH100" s="467">
        <f>F100</f>
        <v>126</v>
      </c>
      <c r="AI100" s="131"/>
      <c r="AJ100" s="130"/>
      <c r="AK100" s="281" t="s">
        <v>190</v>
      </c>
    </row>
    <row r="101" spans="1:37" s="169" customFormat="1" x14ac:dyDescent="0.25">
      <c r="A101" s="171" t="s">
        <v>20</v>
      </c>
      <c r="B101" s="152"/>
      <c r="C101" s="154"/>
      <c r="D101" s="154"/>
      <c r="E101" s="155"/>
      <c r="F101" s="241">
        <v>63</v>
      </c>
      <c r="G101" s="60">
        <v>0.6</v>
      </c>
      <c r="H101" s="173"/>
      <c r="I101" s="174"/>
      <c r="J101" s="175"/>
      <c r="K101" s="175"/>
      <c r="L101" s="176"/>
      <c r="M101" s="177"/>
      <c r="N101" s="178">
        <f>J100</f>
        <v>0.6</v>
      </c>
      <c r="O101" s="179">
        <f>N101/F101*100</f>
        <v>0.95238095238095233</v>
      </c>
      <c r="P101" s="317">
        <f>IF(G100&gt;(F101*1.05),0,(F101*1.05)-G100)</f>
        <v>65.550000000000011</v>
      </c>
      <c r="Q101" s="317">
        <f>IF(N101&gt;(F101*1.05),0,(F101*1.05)-N101)</f>
        <v>65.550000000000011</v>
      </c>
      <c r="R101" s="319">
        <f>IF(N101&gt;(1.05*F101),0,(F101*1.05)-N101)</f>
        <v>65.550000000000011</v>
      </c>
      <c r="S101" s="659"/>
      <c r="T101" s="659"/>
      <c r="U101" s="659"/>
      <c r="V101" s="180"/>
      <c r="W101" s="181"/>
      <c r="X101" s="659"/>
      <c r="Y101" s="139"/>
      <c r="Z101" s="139"/>
      <c r="AA101" s="139"/>
      <c r="AB101" s="139"/>
      <c r="AC101" s="127"/>
      <c r="AD101" s="128"/>
      <c r="AE101" s="129"/>
      <c r="AF101" s="130"/>
      <c r="AG101" s="127"/>
      <c r="AH101" s="128"/>
      <c r="AI101" s="131"/>
      <c r="AJ101" s="130"/>
      <c r="AK101" s="281" t="s">
        <v>190</v>
      </c>
    </row>
    <row r="102" spans="1:37" s="306" customFormat="1" x14ac:dyDescent="0.2">
      <c r="A102" s="468" t="s">
        <v>15</v>
      </c>
      <c r="B102" s="152"/>
      <c r="C102" s="154"/>
      <c r="D102" s="154"/>
      <c r="E102" s="155"/>
      <c r="F102" s="469">
        <v>63</v>
      </c>
      <c r="G102" s="217">
        <v>0</v>
      </c>
      <c r="H102" s="184"/>
      <c r="I102" s="185"/>
      <c r="J102" s="186"/>
      <c r="K102" s="187"/>
      <c r="L102" s="187"/>
      <c r="M102" s="187"/>
      <c r="N102" s="188"/>
      <c r="O102" s="189"/>
      <c r="P102" s="189"/>
      <c r="Q102" s="165"/>
      <c r="R102" s="166"/>
      <c r="S102" s="660"/>
      <c r="T102" s="660"/>
      <c r="U102" s="660"/>
      <c r="V102" s="198"/>
      <c r="W102" s="199"/>
      <c r="X102" s="660"/>
      <c r="Y102" s="139"/>
      <c r="Z102" s="139"/>
      <c r="AA102" s="139"/>
      <c r="AB102" s="139"/>
      <c r="AC102" s="127"/>
      <c r="AD102" s="128"/>
      <c r="AE102" s="129"/>
      <c r="AF102" s="130"/>
      <c r="AG102" s="127"/>
      <c r="AH102" s="128"/>
      <c r="AI102" s="131"/>
      <c r="AJ102" s="130"/>
      <c r="AK102" s="281" t="s">
        <v>190</v>
      </c>
    </row>
    <row r="103" spans="1:37" ht="14.25" customHeight="1" x14ac:dyDescent="0.2">
      <c r="A103" s="140"/>
      <c r="B103" s="142" t="s">
        <v>66</v>
      </c>
      <c r="C103" s="142" t="s">
        <v>66</v>
      </c>
      <c r="D103" s="142" t="s">
        <v>66</v>
      </c>
      <c r="E103" s="142" t="s">
        <v>66</v>
      </c>
      <c r="F103" s="142" t="s">
        <v>66</v>
      </c>
      <c r="G103" s="143"/>
      <c r="H103" s="408"/>
      <c r="I103" s="144" t="s">
        <v>66</v>
      </c>
      <c r="J103" s="143"/>
      <c r="K103" s="143"/>
      <c r="L103" s="143"/>
      <c r="M103" s="143"/>
      <c r="N103" s="143"/>
      <c r="O103" s="145"/>
      <c r="P103" s="145"/>
      <c r="Q103" s="146"/>
      <c r="R103" s="146"/>
      <c r="S103" s="147"/>
      <c r="T103" s="148"/>
      <c r="U103" s="147"/>
      <c r="V103" s="149"/>
      <c r="W103" s="150"/>
      <c r="X103" s="410"/>
      <c r="AC103" s="127"/>
      <c r="AD103" s="128"/>
      <c r="AE103" s="129"/>
      <c r="AF103" s="130"/>
      <c r="AG103" s="127"/>
      <c r="AH103" s="128"/>
      <c r="AI103" s="131"/>
      <c r="AJ103" s="130"/>
      <c r="AK103" s="281" t="s">
        <v>190</v>
      </c>
    </row>
    <row r="104" spans="1:37" x14ac:dyDescent="0.25">
      <c r="A104" s="171" t="s">
        <v>233</v>
      </c>
      <c r="B104" s="152"/>
      <c r="C104" s="153" t="s">
        <v>67</v>
      </c>
      <c r="D104" s="154"/>
      <c r="E104" s="155"/>
      <c r="F104" s="230">
        <f>F105+F106</f>
        <v>126</v>
      </c>
      <c r="G104" s="231">
        <f>G105+G106</f>
        <v>38.5</v>
      </c>
      <c r="H104" s="232">
        <v>0.52839999999999998</v>
      </c>
      <c r="I104" s="233">
        <v>0.52839999999999998</v>
      </c>
      <c r="J104" s="234">
        <f>G104+I104</f>
        <v>39.028399999999998</v>
      </c>
      <c r="K104" s="235">
        <v>0.71499999999999997</v>
      </c>
      <c r="L104" s="236">
        <v>22.968</v>
      </c>
      <c r="M104" s="161">
        <f>K104+L104</f>
        <v>23.683</v>
      </c>
      <c r="N104" s="163"/>
      <c r="O104" s="164"/>
      <c r="P104" s="164"/>
      <c r="Q104" s="165"/>
      <c r="R104" s="166"/>
      <c r="S104" s="661" t="s">
        <v>21</v>
      </c>
      <c r="T104" s="661" t="s">
        <v>68</v>
      </c>
      <c r="U104" s="661" t="s">
        <v>76</v>
      </c>
      <c r="V104" s="421">
        <v>56.171084999999998</v>
      </c>
      <c r="W104" s="422">
        <v>101.54414</v>
      </c>
      <c r="X104" s="658"/>
      <c r="Y104" s="169"/>
      <c r="Z104" s="169"/>
      <c r="AA104" s="169"/>
      <c r="AB104" s="169"/>
      <c r="AC104" s="127"/>
      <c r="AD104" s="170">
        <v>1</v>
      </c>
      <c r="AE104" s="129"/>
      <c r="AF104" s="130"/>
      <c r="AG104" s="127"/>
      <c r="AH104" s="170">
        <f>F104</f>
        <v>126</v>
      </c>
      <c r="AI104" s="131"/>
      <c r="AJ104" s="130"/>
      <c r="AK104" s="281" t="s">
        <v>190</v>
      </c>
    </row>
    <row r="105" spans="1:37" x14ac:dyDescent="0.2">
      <c r="A105" s="171" t="s">
        <v>70</v>
      </c>
      <c r="B105" s="152"/>
      <c r="C105" s="154"/>
      <c r="D105" s="154"/>
      <c r="E105" s="155"/>
      <c r="F105" s="172">
        <v>63</v>
      </c>
      <c r="G105" s="197">
        <v>24.2</v>
      </c>
      <c r="H105" s="173"/>
      <c r="I105" s="174"/>
      <c r="J105" s="175"/>
      <c r="K105" s="175"/>
      <c r="L105" s="176"/>
      <c r="M105" s="177"/>
      <c r="N105" s="178">
        <f>J104</f>
        <v>39.028399999999998</v>
      </c>
      <c r="O105" s="179">
        <f>N105/F105*100</f>
        <v>61.949841269841265</v>
      </c>
      <c r="P105" s="317">
        <f>IF(G104&gt;(F105*1.05),0,(F105*1.05)-G104)</f>
        <v>27.650000000000006</v>
      </c>
      <c r="Q105" s="317">
        <f>IF(N105&gt;(F105*1.05),0,(F105*1.05)-N105)</f>
        <v>27.121600000000008</v>
      </c>
      <c r="R105" s="319">
        <f>IF(N105&gt;(1.05*F105),0,(F105*1.05)-N105)</f>
        <v>27.121600000000008</v>
      </c>
      <c r="S105" s="662"/>
      <c r="T105" s="662"/>
      <c r="U105" s="662"/>
      <c r="V105" s="425"/>
      <c r="W105" s="426"/>
      <c r="X105" s="659"/>
      <c r="Y105" s="169"/>
      <c r="Z105" s="169"/>
      <c r="AA105" s="169"/>
      <c r="AB105" s="169"/>
      <c r="AC105" s="127"/>
      <c r="AD105" s="170"/>
      <c r="AE105" s="129"/>
      <c r="AF105" s="130"/>
      <c r="AG105" s="127"/>
      <c r="AH105" s="170"/>
      <c r="AI105" s="131"/>
      <c r="AJ105" s="130"/>
      <c r="AK105" s="281" t="s">
        <v>190</v>
      </c>
    </row>
    <row r="106" spans="1:37" s="470" customFormat="1" x14ac:dyDescent="0.2">
      <c r="A106" s="171" t="s">
        <v>71</v>
      </c>
      <c r="B106" s="152"/>
      <c r="C106" s="154"/>
      <c r="D106" s="154"/>
      <c r="E106" s="155"/>
      <c r="F106" s="172">
        <v>63</v>
      </c>
      <c r="G106" s="197">
        <v>14.3</v>
      </c>
      <c r="H106" s="184"/>
      <c r="I106" s="185"/>
      <c r="J106" s="186"/>
      <c r="K106" s="187"/>
      <c r="L106" s="187"/>
      <c r="M106" s="187"/>
      <c r="N106" s="188"/>
      <c r="O106" s="189"/>
      <c r="P106" s="189"/>
      <c r="Q106" s="165"/>
      <c r="R106" s="166"/>
      <c r="S106" s="662"/>
      <c r="T106" s="662"/>
      <c r="U106" s="662"/>
      <c r="V106" s="425"/>
      <c r="W106" s="426"/>
      <c r="X106" s="659"/>
      <c r="Y106" s="169"/>
      <c r="Z106" s="169"/>
      <c r="AA106" s="169"/>
      <c r="AB106" s="169"/>
      <c r="AC106" s="127"/>
      <c r="AD106" s="170"/>
      <c r="AE106" s="129"/>
      <c r="AF106" s="130"/>
      <c r="AG106" s="127"/>
      <c r="AH106" s="170"/>
      <c r="AI106" s="131"/>
      <c r="AJ106" s="130"/>
      <c r="AK106" s="281" t="s">
        <v>190</v>
      </c>
    </row>
    <row r="107" spans="1:37" ht="14.25" customHeight="1" x14ac:dyDescent="0.2">
      <c r="A107" s="171"/>
      <c r="B107" s="152"/>
      <c r="C107" s="154"/>
      <c r="D107" s="154"/>
      <c r="E107" s="155"/>
      <c r="F107" s="172">
        <v>40</v>
      </c>
      <c r="G107" s="197"/>
      <c r="H107" s="471"/>
      <c r="I107" s="250"/>
      <c r="J107" s="277"/>
      <c r="K107" s="472"/>
      <c r="L107" s="170"/>
      <c r="M107" s="170"/>
      <c r="N107" s="277"/>
      <c r="O107" s="278"/>
      <c r="P107" s="278"/>
      <c r="Q107" s="274"/>
      <c r="R107" s="276"/>
      <c r="S107" s="311"/>
      <c r="T107" s="313"/>
      <c r="U107" s="311"/>
      <c r="V107" s="425"/>
      <c r="W107" s="426"/>
      <c r="X107" s="659"/>
      <c r="Y107" s="169"/>
      <c r="Z107" s="169"/>
      <c r="AA107" s="169"/>
      <c r="AB107" s="169"/>
      <c r="AC107" s="127"/>
      <c r="AD107" s="170"/>
      <c r="AE107" s="129"/>
      <c r="AF107" s="130"/>
      <c r="AG107" s="127"/>
      <c r="AH107" s="170"/>
      <c r="AI107" s="131"/>
      <c r="AJ107" s="130"/>
      <c r="AK107" s="281" t="s">
        <v>190</v>
      </c>
    </row>
    <row r="108" spans="1:37" x14ac:dyDescent="0.2">
      <c r="A108" s="182"/>
      <c r="B108" s="152"/>
      <c r="C108" s="154"/>
      <c r="D108" s="154"/>
      <c r="E108" s="155"/>
      <c r="F108" s="183">
        <v>16</v>
      </c>
      <c r="G108" s="419"/>
      <c r="H108" s="473"/>
      <c r="I108" s="474"/>
      <c r="J108" s="321"/>
      <c r="K108" s="475"/>
      <c r="L108" s="476"/>
      <c r="M108" s="476"/>
      <c r="N108" s="321"/>
      <c r="O108" s="322"/>
      <c r="P108" s="322"/>
      <c r="Q108" s="318"/>
      <c r="R108" s="477"/>
      <c r="S108" s="312"/>
      <c r="T108" s="314"/>
      <c r="U108" s="312"/>
      <c r="V108" s="431"/>
      <c r="W108" s="432"/>
      <c r="X108" s="660"/>
      <c r="Y108" s="169"/>
      <c r="Z108" s="169"/>
      <c r="AA108" s="169"/>
      <c r="AB108" s="169"/>
      <c r="AC108" s="127"/>
      <c r="AD108" s="170"/>
      <c r="AE108" s="129"/>
      <c r="AF108" s="130"/>
      <c r="AG108" s="127"/>
      <c r="AH108" s="170"/>
      <c r="AI108" s="131"/>
      <c r="AJ108" s="130"/>
      <c r="AK108" s="281" t="s">
        <v>190</v>
      </c>
    </row>
    <row r="109" spans="1:37" s="306" customFormat="1" x14ac:dyDescent="0.2">
      <c r="A109" s="140" t="s">
        <v>202</v>
      </c>
      <c r="B109" s="142" t="s">
        <v>66</v>
      </c>
      <c r="C109" s="142" t="s">
        <v>66</v>
      </c>
      <c r="D109" s="142" t="s">
        <v>66</v>
      </c>
      <c r="E109" s="142" t="s">
        <v>66</v>
      </c>
      <c r="F109" s="142" t="s">
        <v>66</v>
      </c>
      <c r="G109" s="143"/>
      <c r="H109" s="408"/>
      <c r="I109" s="144" t="s">
        <v>66</v>
      </c>
      <c r="J109" s="143"/>
      <c r="K109" s="143"/>
      <c r="L109" s="143"/>
      <c r="M109" s="143"/>
      <c r="N109" s="143"/>
      <c r="O109" s="145"/>
      <c r="P109" s="145"/>
      <c r="Q109" s="146"/>
      <c r="R109" s="146"/>
      <c r="S109" s="478"/>
      <c r="T109" s="479"/>
      <c r="U109" s="478"/>
      <c r="V109" s="480"/>
      <c r="W109" s="481"/>
      <c r="X109" s="410"/>
      <c r="Y109" s="139"/>
      <c r="Z109" s="139"/>
      <c r="AA109" s="139"/>
      <c r="AB109" s="139"/>
      <c r="AC109" s="127"/>
      <c r="AD109" s="128"/>
      <c r="AE109" s="129"/>
      <c r="AF109" s="130"/>
      <c r="AG109" s="127"/>
      <c r="AH109" s="128"/>
      <c r="AI109" s="131"/>
      <c r="AJ109" s="130"/>
      <c r="AK109" s="281" t="s">
        <v>190</v>
      </c>
    </row>
    <row r="110" spans="1:37" ht="14.25" customHeight="1" x14ac:dyDescent="0.25">
      <c r="A110" s="482" t="s">
        <v>234</v>
      </c>
      <c r="B110" s="152"/>
      <c r="C110" s="153" t="s">
        <v>235</v>
      </c>
      <c r="D110" s="154"/>
      <c r="E110" s="155"/>
      <c r="F110" s="230">
        <f>F111+F112</f>
        <v>65</v>
      </c>
      <c r="G110" s="231">
        <f>G111+G112</f>
        <v>8</v>
      </c>
      <c r="H110" s="232">
        <v>0</v>
      </c>
      <c r="I110" s="233">
        <v>0.43100000000000005</v>
      </c>
      <c r="J110" s="234">
        <f>G110+I110</f>
        <v>8.4310000000000009</v>
      </c>
      <c r="K110" s="235">
        <v>4.4059999999999997</v>
      </c>
      <c r="L110" s="236">
        <v>6.21</v>
      </c>
      <c r="M110" s="161">
        <f>K110+L110</f>
        <v>10.616</v>
      </c>
      <c r="N110" s="163"/>
      <c r="O110" s="164"/>
      <c r="P110" s="164"/>
      <c r="Q110" s="165"/>
      <c r="R110" s="166"/>
      <c r="S110" s="658" t="s">
        <v>72</v>
      </c>
      <c r="T110" s="658" t="s">
        <v>236</v>
      </c>
      <c r="U110" s="658"/>
      <c r="V110" s="167">
        <v>56.936382500000001</v>
      </c>
      <c r="W110" s="168">
        <v>101.2736893</v>
      </c>
      <c r="X110" s="658"/>
      <c r="Y110" s="225"/>
      <c r="Z110" s="226"/>
      <c r="AA110" s="226"/>
      <c r="AB110" s="226"/>
      <c r="AC110" s="127"/>
      <c r="AD110" s="128">
        <v>1</v>
      </c>
      <c r="AE110" s="129"/>
      <c r="AF110" s="130"/>
      <c r="AG110" s="127"/>
      <c r="AH110" s="128">
        <f>F110</f>
        <v>65</v>
      </c>
      <c r="AI110" s="131"/>
      <c r="AJ110" s="130"/>
      <c r="AK110" s="281" t="s">
        <v>190</v>
      </c>
    </row>
    <row r="111" spans="1:37" x14ac:dyDescent="0.2">
      <c r="A111" s="244" t="s">
        <v>20</v>
      </c>
      <c r="B111" s="152"/>
      <c r="C111" s="154"/>
      <c r="D111" s="154"/>
      <c r="E111" s="155"/>
      <c r="F111" s="483">
        <v>25</v>
      </c>
      <c r="G111" s="251">
        <v>3.1</v>
      </c>
      <c r="H111" s="173"/>
      <c r="I111" s="174"/>
      <c r="J111" s="175"/>
      <c r="K111" s="175"/>
      <c r="L111" s="176"/>
      <c r="M111" s="177"/>
      <c r="N111" s="178">
        <f>J110</f>
        <v>8.4310000000000009</v>
      </c>
      <c r="O111" s="179">
        <f>N111/F111*100</f>
        <v>33.724000000000004</v>
      </c>
      <c r="P111" s="317">
        <f>IF(G110&gt;(F111*1.05),0,(F111*1.05)-G110)</f>
        <v>18.25</v>
      </c>
      <c r="Q111" s="317">
        <f>IF(N111&gt;(F111*1.05),0,(F111*1.05)-N111)</f>
        <v>17.818999999999999</v>
      </c>
      <c r="R111" s="319">
        <f>IF(N111&gt;(1.05*F111),0,(F111*1.05)-N111)</f>
        <v>17.818999999999999</v>
      </c>
      <c r="S111" s="659"/>
      <c r="T111" s="659"/>
      <c r="U111" s="659"/>
      <c r="V111" s="180"/>
      <c r="W111" s="181"/>
      <c r="X111" s="659"/>
      <c r="Y111" s="225"/>
      <c r="Z111" s="226"/>
      <c r="AA111" s="226"/>
      <c r="AB111" s="226"/>
      <c r="AC111" s="127"/>
      <c r="AD111" s="128"/>
      <c r="AE111" s="129"/>
      <c r="AF111" s="130"/>
      <c r="AG111" s="127"/>
      <c r="AH111" s="128"/>
      <c r="AI111" s="131"/>
      <c r="AJ111" s="130"/>
      <c r="AK111" s="281" t="s">
        <v>190</v>
      </c>
    </row>
    <row r="112" spans="1:37" s="306" customFormat="1" x14ac:dyDescent="0.2">
      <c r="A112" s="244" t="s">
        <v>15</v>
      </c>
      <c r="B112" s="152"/>
      <c r="C112" s="154"/>
      <c r="D112" s="154"/>
      <c r="E112" s="155"/>
      <c r="F112" s="250">
        <v>40</v>
      </c>
      <c r="G112" s="251">
        <v>4.9000000000000004</v>
      </c>
      <c r="H112" s="184"/>
      <c r="I112" s="185"/>
      <c r="J112" s="186"/>
      <c r="K112" s="187"/>
      <c r="L112" s="187"/>
      <c r="M112" s="187"/>
      <c r="N112" s="188"/>
      <c r="O112" s="189"/>
      <c r="P112" s="189"/>
      <c r="Q112" s="165"/>
      <c r="R112" s="166"/>
      <c r="S112" s="660"/>
      <c r="T112" s="660"/>
      <c r="U112" s="660"/>
      <c r="V112" s="198"/>
      <c r="W112" s="199"/>
      <c r="X112" s="660"/>
      <c r="Y112" s="225"/>
      <c r="Z112" s="226"/>
      <c r="AA112" s="226"/>
      <c r="AB112" s="226"/>
      <c r="AC112" s="127"/>
      <c r="AD112" s="128"/>
      <c r="AE112" s="129"/>
      <c r="AF112" s="130"/>
      <c r="AG112" s="127"/>
      <c r="AH112" s="128"/>
      <c r="AI112" s="131"/>
      <c r="AJ112" s="130"/>
      <c r="AK112" s="281" t="s">
        <v>190</v>
      </c>
    </row>
    <row r="113" spans="1:37" ht="14.25" customHeight="1" x14ac:dyDescent="0.2">
      <c r="A113" s="140" t="s">
        <v>213</v>
      </c>
      <c r="B113" s="142" t="s">
        <v>66</v>
      </c>
      <c r="C113" s="142" t="s">
        <v>66</v>
      </c>
      <c r="D113" s="142" t="s">
        <v>66</v>
      </c>
      <c r="E113" s="142" t="s">
        <v>66</v>
      </c>
      <c r="F113" s="142" t="s">
        <v>66</v>
      </c>
      <c r="G113" s="143"/>
      <c r="H113" s="408"/>
      <c r="I113" s="144" t="s">
        <v>66</v>
      </c>
      <c r="J113" s="143"/>
      <c r="K113" s="143"/>
      <c r="L113" s="143"/>
      <c r="M113" s="143"/>
      <c r="N113" s="143"/>
      <c r="O113" s="145"/>
      <c r="P113" s="145"/>
      <c r="Q113" s="146"/>
      <c r="R113" s="146"/>
      <c r="S113" s="147"/>
      <c r="T113" s="148"/>
      <c r="U113" s="147"/>
      <c r="V113" s="149"/>
      <c r="W113" s="150"/>
      <c r="X113" s="410"/>
      <c r="Y113" s="225"/>
      <c r="Z113" s="225"/>
      <c r="AA113" s="225"/>
      <c r="AB113" s="225"/>
      <c r="AC113" s="127"/>
      <c r="AD113" s="128"/>
      <c r="AE113" s="129"/>
      <c r="AF113" s="130"/>
      <c r="AG113" s="127"/>
      <c r="AH113" s="128"/>
      <c r="AI113" s="131"/>
      <c r="AJ113" s="130"/>
      <c r="AK113" s="281" t="s">
        <v>190</v>
      </c>
    </row>
    <row r="114" spans="1:37" x14ac:dyDescent="0.25">
      <c r="A114" s="484" t="s">
        <v>237</v>
      </c>
      <c r="B114" s="152"/>
      <c r="C114" s="153" t="s">
        <v>155</v>
      </c>
      <c r="D114" s="154"/>
      <c r="E114" s="155"/>
      <c r="F114" s="230">
        <f>F115</f>
        <v>25</v>
      </c>
      <c r="G114" s="485">
        <f>G115</f>
        <v>1.2</v>
      </c>
      <c r="H114" s="232">
        <v>0.25</v>
      </c>
      <c r="I114" s="233">
        <v>0.14300000000000002</v>
      </c>
      <c r="J114" s="234">
        <f>G114+I114</f>
        <v>1.343</v>
      </c>
      <c r="K114" s="235">
        <v>0</v>
      </c>
      <c r="L114" s="236">
        <v>2.5</v>
      </c>
      <c r="M114" s="161">
        <f>K114+L114</f>
        <v>2.5</v>
      </c>
      <c r="N114" s="163"/>
      <c r="O114" s="164"/>
      <c r="P114" s="164"/>
      <c r="Q114" s="165"/>
      <c r="R114" s="166"/>
      <c r="S114" s="654" t="s">
        <v>238</v>
      </c>
      <c r="T114" s="654" t="s">
        <v>239</v>
      </c>
      <c r="U114" s="654"/>
      <c r="V114" s="435">
        <v>57.341949999999997</v>
      </c>
      <c r="W114" s="436">
        <v>100.01213199999999</v>
      </c>
      <c r="X114" s="656"/>
      <c r="Y114" s="225"/>
      <c r="Z114" s="226"/>
      <c r="AA114" s="226"/>
      <c r="AB114" s="226"/>
      <c r="AC114" s="127"/>
      <c r="AD114" s="128">
        <v>1</v>
      </c>
      <c r="AE114" s="129"/>
      <c r="AF114" s="130"/>
      <c r="AG114" s="127"/>
      <c r="AH114" s="128">
        <f>F114</f>
        <v>25</v>
      </c>
      <c r="AI114" s="131"/>
      <c r="AJ114" s="130"/>
      <c r="AK114" s="281" t="s">
        <v>190</v>
      </c>
    </row>
    <row r="115" spans="1:37" s="306" customFormat="1" x14ac:dyDescent="0.2">
      <c r="A115" s="244" t="s">
        <v>20</v>
      </c>
      <c r="B115" s="152"/>
      <c r="C115" s="154"/>
      <c r="D115" s="154"/>
      <c r="E115" s="155"/>
      <c r="F115" s="250">
        <v>25</v>
      </c>
      <c r="G115" s="251">
        <v>1.2</v>
      </c>
      <c r="H115" s="173"/>
      <c r="I115" s="174"/>
      <c r="J115" s="175"/>
      <c r="K115" s="175"/>
      <c r="L115" s="176"/>
      <c r="M115" s="177"/>
      <c r="N115" s="178">
        <f>J114</f>
        <v>1.343</v>
      </c>
      <c r="O115" s="179">
        <f>N115/F115*100</f>
        <v>5.3719999999999999</v>
      </c>
      <c r="P115" s="317">
        <f>IF(G114&gt;(F115*1.05),0,(F115*1.05)-G114)</f>
        <v>25.05</v>
      </c>
      <c r="Q115" s="317">
        <f>IF(N115&gt;(F115*1.05),0,(F115*1.05)-N115)</f>
        <v>24.907</v>
      </c>
      <c r="R115" s="319">
        <f>IF(N115&gt;(1.05*F115),0,(F115*1.05)-N115)</f>
        <v>24.907</v>
      </c>
      <c r="S115" s="655"/>
      <c r="T115" s="655"/>
      <c r="U115" s="655"/>
      <c r="V115" s="438"/>
      <c r="W115" s="439"/>
      <c r="X115" s="657"/>
      <c r="Y115" s="225"/>
      <c r="Z115" s="226"/>
      <c r="AA115" s="226"/>
      <c r="AB115" s="226"/>
      <c r="AC115" s="127"/>
      <c r="AD115" s="128"/>
      <c r="AE115" s="129"/>
      <c r="AF115" s="130"/>
      <c r="AG115" s="127"/>
      <c r="AH115" s="128"/>
      <c r="AI115" s="131"/>
      <c r="AJ115" s="130"/>
      <c r="AK115" s="281" t="s">
        <v>190</v>
      </c>
    </row>
    <row r="116" spans="1:37" ht="14.25" customHeight="1" x14ac:dyDescent="0.2">
      <c r="A116" s="202" t="s">
        <v>175</v>
      </c>
      <c r="B116" s="223" t="s">
        <v>66</v>
      </c>
      <c r="C116" s="223" t="s">
        <v>66</v>
      </c>
      <c r="D116" s="223" t="s">
        <v>66</v>
      </c>
      <c r="E116" s="223" t="s">
        <v>66</v>
      </c>
      <c r="F116" s="204"/>
      <c r="G116" s="205"/>
      <c r="H116" s="206" t="s">
        <v>240</v>
      </c>
      <c r="I116" s="207" t="s">
        <v>66</v>
      </c>
      <c r="J116" s="205"/>
      <c r="K116" s="205"/>
      <c r="L116" s="205"/>
      <c r="M116" s="205"/>
      <c r="N116" s="205"/>
      <c r="O116" s="208"/>
      <c r="P116" s="208"/>
      <c r="Q116" s="209"/>
      <c r="R116" s="209"/>
      <c r="S116" s="210"/>
      <c r="T116" s="211"/>
      <c r="U116" s="210"/>
      <c r="V116" s="212"/>
      <c r="W116" s="213"/>
      <c r="X116" s="410"/>
      <c r="AC116" s="127"/>
      <c r="AD116" s="128"/>
      <c r="AE116" s="129"/>
      <c r="AF116" s="130"/>
      <c r="AG116" s="127"/>
      <c r="AH116" s="128"/>
      <c r="AI116" s="131"/>
      <c r="AJ116" s="130"/>
      <c r="AK116" s="281" t="s">
        <v>190</v>
      </c>
    </row>
    <row r="117" spans="1:37" x14ac:dyDescent="0.25">
      <c r="A117" s="244" t="s">
        <v>241</v>
      </c>
      <c r="B117" s="214"/>
      <c r="C117" s="215"/>
      <c r="D117" s="215"/>
      <c r="E117" s="216" t="s">
        <v>40</v>
      </c>
      <c r="F117" s="230">
        <f>F118</f>
        <v>1.8</v>
      </c>
      <c r="G117" s="485">
        <f>G118</f>
        <v>0.4</v>
      </c>
      <c r="H117" s="232">
        <v>-0.107</v>
      </c>
      <c r="I117" s="233">
        <v>-0.107</v>
      </c>
      <c r="J117" s="234">
        <f>G117+I117</f>
        <v>0.29300000000000004</v>
      </c>
      <c r="K117" s="235">
        <v>1.756</v>
      </c>
      <c r="L117" s="236">
        <v>0</v>
      </c>
      <c r="M117" s="161">
        <f>K117+L117</f>
        <v>1.756</v>
      </c>
      <c r="N117" s="163"/>
      <c r="O117" s="164"/>
      <c r="P117" s="164"/>
      <c r="Q117" s="165"/>
      <c r="R117" s="166"/>
      <c r="S117" s="654" t="s">
        <v>238</v>
      </c>
      <c r="T117" s="654" t="s">
        <v>242</v>
      </c>
      <c r="U117" s="654"/>
      <c r="V117" s="435">
        <v>57.390836</v>
      </c>
      <c r="W117" s="436">
        <v>99.324844999999996</v>
      </c>
      <c r="X117" s="656"/>
      <c r="Y117" s="225"/>
      <c r="Z117" s="226"/>
      <c r="AA117" s="226"/>
      <c r="AB117" s="226"/>
      <c r="AC117" s="127"/>
      <c r="AD117" s="128"/>
      <c r="AE117" s="129"/>
      <c r="AF117" s="130">
        <v>1</v>
      </c>
      <c r="AG117" s="127"/>
      <c r="AH117" s="128"/>
      <c r="AI117" s="131"/>
      <c r="AJ117" s="130">
        <f>F117</f>
        <v>1.8</v>
      </c>
      <c r="AK117" s="281" t="s">
        <v>190</v>
      </c>
    </row>
    <row r="118" spans="1:37" x14ac:dyDescent="0.25">
      <c r="A118" s="244" t="s">
        <v>20</v>
      </c>
      <c r="B118" s="152"/>
      <c r="C118" s="154"/>
      <c r="D118" s="154"/>
      <c r="E118" s="155"/>
      <c r="F118" s="250">
        <v>1.8</v>
      </c>
      <c r="G118" s="250">
        <v>0.4</v>
      </c>
      <c r="H118" s="173"/>
      <c r="I118" s="174"/>
      <c r="J118" s="175"/>
      <c r="K118" s="175"/>
      <c r="L118" s="176"/>
      <c r="M118" s="177"/>
      <c r="N118" s="178">
        <f>J117</f>
        <v>0.29300000000000004</v>
      </c>
      <c r="O118" s="179">
        <f>N118/F118*100</f>
        <v>16.277777777777779</v>
      </c>
      <c r="P118" s="317">
        <f>IF(G117&gt;(F118*1.05),0,(F118*1.05)-G117)</f>
        <v>1.4900000000000002</v>
      </c>
      <c r="Q118" s="317">
        <f>IF(N118&gt;(F118*1.05),0,(F118*1.05)-N118)</f>
        <v>1.597</v>
      </c>
      <c r="R118" s="319">
        <f>IF(N118&gt;(1.05*F118),0,(F118*1.05)-N118)</f>
        <v>1.597</v>
      </c>
      <c r="S118" s="655"/>
      <c r="T118" s="655"/>
      <c r="U118" s="655"/>
      <c r="V118" s="438"/>
      <c r="W118" s="439"/>
      <c r="X118" s="657"/>
      <c r="Y118" s="225"/>
      <c r="Z118" s="226"/>
      <c r="AA118" s="226"/>
      <c r="AB118" s="226"/>
      <c r="AC118" s="127"/>
      <c r="AD118" s="128"/>
      <c r="AE118" s="129"/>
      <c r="AF118" s="130"/>
      <c r="AG118" s="127"/>
      <c r="AH118" s="128"/>
      <c r="AI118" s="131"/>
      <c r="AJ118" s="130"/>
      <c r="AK118" s="281" t="s">
        <v>190</v>
      </c>
    </row>
    <row r="119" spans="1:37" s="306" customFormat="1" x14ac:dyDescent="0.2">
      <c r="A119" s="202" t="s">
        <v>221</v>
      </c>
      <c r="B119" s="223" t="s">
        <v>66</v>
      </c>
      <c r="C119" s="223" t="s">
        <v>66</v>
      </c>
      <c r="D119" s="223" t="s">
        <v>66</v>
      </c>
      <c r="E119" s="223" t="s">
        <v>66</v>
      </c>
      <c r="F119" s="204"/>
      <c r="G119" s="205"/>
      <c r="H119" s="206" t="s">
        <v>243</v>
      </c>
      <c r="I119" s="207" t="s">
        <v>66</v>
      </c>
      <c r="J119" s="205"/>
      <c r="K119" s="205"/>
      <c r="L119" s="205"/>
      <c r="M119" s="205"/>
      <c r="N119" s="205"/>
      <c r="O119" s="208"/>
      <c r="P119" s="208"/>
      <c r="Q119" s="209"/>
      <c r="R119" s="209"/>
      <c r="S119" s="210"/>
      <c r="T119" s="211"/>
      <c r="U119" s="210"/>
      <c r="V119" s="212"/>
      <c r="W119" s="213"/>
      <c r="X119" s="410"/>
      <c r="Y119" s="139"/>
      <c r="Z119" s="139"/>
      <c r="AA119" s="139"/>
      <c r="AB119" s="139"/>
      <c r="AC119" s="127"/>
      <c r="AD119" s="128"/>
      <c r="AE119" s="129"/>
      <c r="AF119" s="130"/>
      <c r="AG119" s="127"/>
      <c r="AH119" s="128"/>
      <c r="AI119" s="131"/>
      <c r="AJ119" s="130"/>
      <c r="AK119" s="281" t="s">
        <v>190</v>
      </c>
    </row>
    <row r="120" spans="1:37" ht="14.25" customHeight="1" x14ac:dyDescent="0.25">
      <c r="A120" s="244" t="s">
        <v>244</v>
      </c>
      <c r="B120" s="214"/>
      <c r="C120" s="215"/>
      <c r="D120" s="215"/>
      <c r="E120" s="216" t="s">
        <v>8</v>
      </c>
      <c r="F120" s="230">
        <f>F121</f>
        <v>6.3</v>
      </c>
      <c r="G120" s="485">
        <f>G121</f>
        <v>1.7</v>
      </c>
      <c r="H120" s="232">
        <v>0.10500000000000001</v>
      </c>
      <c r="I120" s="233">
        <v>0.10500000000000001</v>
      </c>
      <c r="J120" s="234">
        <f>G120+I120</f>
        <v>1.8049999999999999</v>
      </c>
      <c r="K120" s="235">
        <v>0.01</v>
      </c>
      <c r="L120" s="236">
        <v>0.51</v>
      </c>
      <c r="M120" s="161">
        <f>K120+L120</f>
        <v>0.52</v>
      </c>
      <c r="N120" s="163"/>
      <c r="O120" s="164"/>
      <c r="P120" s="164"/>
      <c r="Q120" s="165"/>
      <c r="R120" s="166"/>
      <c r="S120" s="654" t="s">
        <v>245</v>
      </c>
      <c r="T120" s="654" t="s">
        <v>246</v>
      </c>
      <c r="U120" s="654"/>
      <c r="V120" s="435">
        <v>56.585101999999999</v>
      </c>
      <c r="W120" s="436">
        <v>101.18511599999999</v>
      </c>
      <c r="X120" s="656"/>
      <c r="Y120" s="225"/>
      <c r="Z120" s="226"/>
      <c r="AA120" s="226"/>
      <c r="AB120" s="226"/>
      <c r="AC120" s="127"/>
      <c r="AD120" s="128"/>
      <c r="AE120" s="129"/>
      <c r="AF120" s="130">
        <v>1</v>
      </c>
      <c r="AG120" s="127"/>
      <c r="AH120" s="128"/>
      <c r="AI120" s="131"/>
      <c r="AJ120" s="130">
        <f>F120</f>
        <v>6.3</v>
      </c>
      <c r="AK120" s="281" t="s">
        <v>190</v>
      </c>
    </row>
    <row r="121" spans="1:37" x14ac:dyDescent="0.25">
      <c r="A121" s="244" t="s">
        <v>17</v>
      </c>
      <c r="B121" s="152"/>
      <c r="C121" s="154"/>
      <c r="D121" s="154"/>
      <c r="E121" s="155"/>
      <c r="F121" s="250">
        <v>6.3</v>
      </c>
      <c r="G121" s="250">
        <v>1.7</v>
      </c>
      <c r="H121" s="173"/>
      <c r="I121" s="174"/>
      <c r="J121" s="175"/>
      <c r="K121" s="175"/>
      <c r="L121" s="176"/>
      <c r="M121" s="177"/>
      <c r="N121" s="178">
        <f>J120</f>
        <v>1.8049999999999999</v>
      </c>
      <c r="O121" s="179">
        <f>N121/F121*100</f>
        <v>28.650793650793648</v>
      </c>
      <c r="P121" s="317">
        <f>IF(G120&gt;(F121*1.05),0,(F121*1.05)-G120)</f>
        <v>4.915</v>
      </c>
      <c r="Q121" s="317">
        <f>IF(N121&gt;(F121*1.05),0,(F121*1.05)-N121)</f>
        <v>4.8100000000000005</v>
      </c>
      <c r="R121" s="319">
        <f>IF(N121&gt;(1.05*F121),0,(F121*1.05)-N121)</f>
        <v>4.8100000000000005</v>
      </c>
      <c r="S121" s="655"/>
      <c r="T121" s="655"/>
      <c r="U121" s="655"/>
      <c r="V121" s="438"/>
      <c r="W121" s="439"/>
      <c r="X121" s="657"/>
      <c r="Y121" s="225"/>
      <c r="Z121" s="226"/>
      <c r="AA121" s="226"/>
      <c r="AB121" s="226"/>
      <c r="AC121" s="127"/>
      <c r="AD121" s="128"/>
      <c r="AE121" s="129"/>
      <c r="AF121" s="130"/>
      <c r="AG121" s="127"/>
      <c r="AH121" s="128"/>
      <c r="AI121" s="131"/>
      <c r="AJ121" s="130"/>
      <c r="AK121" s="281" t="s">
        <v>190</v>
      </c>
    </row>
    <row r="122" spans="1:37" x14ac:dyDescent="0.2">
      <c r="A122" s="202" t="s">
        <v>221</v>
      </c>
      <c r="B122" s="223" t="s">
        <v>66</v>
      </c>
      <c r="C122" s="223" t="s">
        <v>66</v>
      </c>
      <c r="D122" s="223" t="s">
        <v>66</v>
      </c>
      <c r="E122" s="223" t="s">
        <v>66</v>
      </c>
      <c r="F122" s="204"/>
      <c r="G122" s="205"/>
      <c r="H122" s="206" t="s">
        <v>243</v>
      </c>
      <c r="I122" s="207" t="s">
        <v>66</v>
      </c>
      <c r="J122" s="205"/>
      <c r="K122" s="205"/>
      <c r="L122" s="205"/>
      <c r="M122" s="205"/>
      <c r="N122" s="205"/>
      <c r="O122" s="208"/>
      <c r="P122" s="208"/>
      <c r="Q122" s="209"/>
      <c r="R122" s="209"/>
      <c r="S122" s="210"/>
      <c r="T122" s="211"/>
      <c r="U122" s="210"/>
      <c r="V122" s="212"/>
      <c r="W122" s="213"/>
      <c r="X122" s="410"/>
      <c r="AC122" s="127"/>
      <c r="AD122" s="128"/>
      <c r="AE122" s="129"/>
      <c r="AF122" s="130"/>
      <c r="AG122" s="127"/>
      <c r="AH122" s="128"/>
      <c r="AI122" s="131"/>
      <c r="AJ122" s="130"/>
      <c r="AK122" s="281" t="s">
        <v>190</v>
      </c>
    </row>
    <row r="123" spans="1:37" s="306" customFormat="1" x14ac:dyDescent="0.25">
      <c r="A123" s="244" t="s">
        <v>247</v>
      </c>
      <c r="B123" s="214"/>
      <c r="C123" s="215"/>
      <c r="D123" s="215"/>
      <c r="E123" s="216" t="s">
        <v>8</v>
      </c>
      <c r="F123" s="230">
        <f>F124+F125</f>
        <v>12.6</v>
      </c>
      <c r="G123" s="231">
        <f>G124+G125</f>
        <v>1.9</v>
      </c>
      <c r="H123" s="232">
        <v>0</v>
      </c>
      <c r="I123" s="233">
        <v>0</v>
      </c>
      <c r="J123" s="234">
        <f>G123+I123</f>
        <v>1.9</v>
      </c>
      <c r="K123" s="235">
        <v>0</v>
      </c>
      <c r="L123" s="236">
        <v>3.2</v>
      </c>
      <c r="M123" s="161">
        <f>K123+L123</f>
        <v>3.2</v>
      </c>
      <c r="N123" s="163"/>
      <c r="O123" s="164"/>
      <c r="P123" s="164"/>
      <c r="Q123" s="165"/>
      <c r="R123" s="166"/>
      <c r="S123" s="658" t="s">
        <v>245</v>
      </c>
      <c r="T123" s="658" t="s">
        <v>248</v>
      </c>
      <c r="U123" s="658"/>
      <c r="V123" s="167">
        <v>57.045287000000002</v>
      </c>
      <c r="W123" s="168">
        <v>101.38414299999999</v>
      </c>
      <c r="X123" s="658"/>
      <c r="Y123" s="225"/>
      <c r="Z123" s="226"/>
      <c r="AA123" s="226"/>
      <c r="AB123" s="226"/>
      <c r="AC123" s="127"/>
      <c r="AD123" s="128"/>
      <c r="AE123" s="129"/>
      <c r="AF123" s="130">
        <v>1</v>
      </c>
      <c r="AG123" s="127"/>
      <c r="AH123" s="128"/>
      <c r="AI123" s="131"/>
      <c r="AJ123" s="130">
        <v>12.6</v>
      </c>
      <c r="AK123" s="281" t="s">
        <v>190</v>
      </c>
    </row>
    <row r="124" spans="1:37" s="306" customFormat="1" ht="14.25" customHeight="1" x14ac:dyDescent="0.2">
      <c r="A124" s="244" t="s">
        <v>20</v>
      </c>
      <c r="B124" s="152"/>
      <c r="C124" s="154"/>
      <c r="D124" s="154"/>
      <c r="E124" s="155"/>
      <c r="F124" s="250">
        <v>6.3</v>
      </c>
      <c r="G124" s="251">
        <v>1.9</v>
      </c>
      <c r="H124" s="173"/>
      <c r="I124" s="174"/>
      <c r="J124" s="175"/>
      <c r="K124" s="175"/>
      <c r="L124" s="176"/>
      <c r="M124" s="177"/>
      <c r="N124" s="178">
        <f>J123</f>
        <v>1.9</v>
      </c>
      <c r="O124" s="179">
        <f>N124/F124*100</f>
        <v>30.158730158730158</v>
      </c>
      <c r="P124" s="317">
        <f>IF(G123&gt;(F124*1.05),0,(F124*1.05)-G123)</f>
        <v>4.7149999999999999</v>
      </c>
      <c r="Q124" s="317">
        <f>IF(N124&gt;(F124*1.05),0,(F124*1.05)-N124)</f>
        <v>4.7149999999999999</v>
      </c>
      <c r="R124" s="319">
        <f>IF(N124&gt;(1.05*F124),0,(F124*1.05)-N124)</f>
        <v>4.7149999999999999</v>
      </c>
      <c r="S124" s="659"/>
      <c r="T124" s="659"/>
      <c r="U124" s="659"/>
      <c r="V124" s="180"/>
      <c r="W124" s="181"/>
      <c r="X124" s="659"/>
      <c r="Y124" s="225"/>
      <c r="Z124" s="226"/>
      <c r="AA124" s="226"/>
      <c r="AB124" s="226"/>
      <c r="AC124" s="127"/>
      <c r="AD124" s="128"/>
      <c r="AE124" s="129"/>
      <c r="AF124" s="130"/>
      <c r="AG124" s="127"/>
      <c r="AH124" s="128"/>
      <c r="AI124" s="131"/>
      <c r="AJ124" s="130"/>
      <c r="AK124" s="281" t="s">
        <v>190</v>
      </c>
    </row>
    <row r="125" spans="1:37" x14ac:dyDescent="0.2">
      <c r="A125" s="244" t="s">
        <v>15</v>
      </c>
      <c r="B125" s="152"/>
      <c r="C125" s="154"/>
      <c r="D125" s="154"/>
      <c r="E125" s="155"/>
      <c r="F125" s="250">
        <v>6.3</v>
      </c>
      <c r="G125" s="217">
        <v>0</v>
      </c>
      <c r="H125" s="184"/>
      <c r="I125" s="185"/>
      <c r="J125" s="186"/>
      <c r="K125" s="187"/>
      <c r="L125" s="187"/>
      <c r="M125" s="187"/>
      <c r="N125" s="188"/>
      <c r="O125" s="189"/>
      <c r="P125" s="189"/>
      <c r="Q125" s="165"/>
      <c r="R125" s="166"/>
      <c r="S125" s="660"/>
      <c r="T125" s="660"/>
      <c r="U125" s="660"/>
      <c r="V125" s="198"/>
      <c r="W125" s="199"/>
      <c r="X125" s="660"/>
      <c r="Y125" s="225"/>
      <c r="Z125" s="226"/>
      <c r="AA125" s="226"/>
      <c r="AB125" s="226"/>
      <c r="AC125" s="127"/>
      <c r="AD125" s="128"/>
      <c r="AE125" s="129"/>
      <c r="AF125" s="130"/>
      <c r="AG125" s="127"/>
      <c r="AH125" s="128"/>
      <c r="AI125" s="131"/>
      <c r="AJ125" s="130"/>
      <c r="AK125" s="281" t="s">
        <v>190</v>
      </c>
    </row>
    <row r="126" spans="1:37" s="306" customFormat="1" x14ac:dyDescent="0.2">
      <c r="A126" s="202" t="s">
        <v>221</v>
      </c>
      <c r="B126" s="223" t="s">
        <v>66</v>
      </c>
      <c r="C126" s="223" t="s">
        <v>66</v>
      </c>
      <c r="D126" s="223" t="s">
        <v>66</v>
      </c>
      <c r="E126" s="223" t="s">
        <v>66</v>
      </c>
      <c r="F126" s="204"/>
      <c r="G126" s="205"/>
      <c r="H126" s="206" t="s">
        <v>243</v>
      </c>
      <c r="I126" s="207" t="s">
        <v>66</v>
      </c>
      <c r="J126" s="205"/>
      <c r="K126" s="205"/>
      <c r="L126" s="205"/>
      <c r="M126" s="205"/>
      <c r="N126" s="205"/>
      <c r="O126" s="208"/>
      <c r="P126" s="208"/>
      <c r="Q126" s="209"/>
      <c r="R126" s="209"/>
      <c r="S126" s="210"/>
      <c r="T126" s="211"/>
      <c r="U126" s="210"/>
      <c r="V126" s="212"/>
      <c r="W126" s="213"/>
      <c r="X126" s="410"/>
      <c r="Y126" s="139"/>
      <c r="Z126" s="139"/>
      <c r="AA126" s="139"/>
      <c r="AB126" s="139"/>
      <c r="AC126" s="127"/>
      <c r="AD126" s="128"/>
      <c r="AE126" s="129"/>
      <c r="AF126" s="130"/>
      <c r="AG126" s="127"/>
      <c r="AH126" s="128"/>
      <c r="AI126" s="131"/>
      <c r="AJ126" s="130"/>
      <c r="AK126" s="281" t="s">
        <v>190</v>
      </c>
    </row>
    <row r="127" spans="1:37" s="306" customFormat="1" ht="14.25" customHeight="1" x14ac:dyDescent="0.25">
      <c r="A127" s="244" t="s">
        <v>249</v>
      </c>
      <c r="B127" s="214"/>
      <c r="C127" s="215"/>
      <c r="D127" s="215"/>
      <c r="E127" s="216" t="s">
        <v>40</v>
      </c>
      <c r="F127" s="230">
        <f>F128+F129</f>
        <v>3.2</v>
      </c>
      <c r="G127" s="231">
        <f>G128+G129</f>
        <v>0.2</v>
      </c>
      <c r="H127" s="232">
        <v>2.4E-2</v>
      </c>
      <c r="I127" s="233">
        <v>2.4E-2</v>
      </c>
      <c r="J127" s="234">
        <f>G127+I127</f>
        <v>0.224</v>
      </c>
      <c r="K127" s="235">
        <v>2.64</v>
      </c>
      <c r="L127" s="236">
        <v>0</v>
      </c>
      <c r="M127" s="161">
        <f>K127+L127</f>
        <v>2.64</v>
      </c>
      <c r="N127" s="163"/>
      <c r="O127" s="164"/>
      <c r="P127" s="164"/>
      <c r="Q127" s="165"/>
      <c r="R127" s="166"/>
      <c r="S127" s="658" t="s">
        <v>245</v>
      </c>
      <c r="T127" s="658" t="s">
        <v>248</v>
      </c>
      <c r="U127" s="658"/>
      <c r="V127" s="167">
        <v>57.050961999999998</v>
      </c>
      <c r="W127" s="168">
        <v>101.385836</v>
      </c>
      <c r="X127" s="658"/>
      <c r="Y127" s="225"/>
      <c r="Z127" s="226"/>
      <c r="AA127" s="226"/>
      <c r="AB127" s="226"/>
      <c r="AC127" s="127"/>
      <c r="AD127" s="128"/>
      <c r="AE127" s="129"/>
      <c r="AF127" s="130">
        <v>1</v>
      </c>
      <c r="AG127" s="127"/>
      <c r="AH127" s="128"/>
      <c r="AI127" s="131"/>
      <c r="AJ127" s="130">
        <f>F127</f>
        <v>3.2</v>
      </c>
      <c r="AK127" s="281" t="s">
        <v>190</v>
      </c>
    </row>
    <row r="128" spans="1:37" x14ac:dyDescent="0.2">
      <c r="A128" s="244" t="s">
        <v>20</v>
      </c>
      <c r="B128" s="152"/>
      <c r="C128" s="154"/>
      <c r="D128" s="154"/>
      <c r="E128" s="155"/>
      <c r="F128" s="250">
        <v>1.6</v>
      </c>
      <c r="G128" s="217">
        <v>0</v>
      </c>
      <c r="H128" s="173"/>
      <c r="I128" s="174"/>
      <c r="J128" s="175"/>
      <c r="K128" s="175"/>
      <c r="L128" s="176"/>
      <c r="M128" s="177"/>
      <c r="N128" s="178">
        <f>J127</f>
        <v>0.224</v>
      </c>
      <c r="O128" s="179">
        <f>N128/F128*100</f>
        <v>13.999999999999998</v>
      </c>
      <c r="P128" s="317">
        <f>IF(G127&gt;(F128*1.05),0,(F128*1.05)-G127)</f>
        <v>1.4800000000000002</v>
      </c>
      <c r="Q128" s="317">
        <f>IF(N128&gt;(F128*1.05),0,(F128*1.05)-N128)</f>
        <v>1.4560000000000002</v>
      </c>
      <c r="R128" s="319">
        <f>IF(N128&gt;(1.05*F128),0,(F128*1.05)-N128)</f>
        <v>1.4560000000000002</v>
      </c>
      <c r="S128" s="659"/>
      <c r="T128" s="659"/>
      <c r="U128" s="659"/>
      <c r="V128" s="180"/>
      <c r="W128" s="181"/>
      <c r="X128" s="659"/>
      <c r="Y128" s="225"/>
      <c r="Z128" s="226"/>
      <c r="AA128" s="226"/>
      <c r="AB128" s="226"/>
      <c r="AC128" s="127"/>
      <c r="AD128" s="128"/>
      <c r="AE128" s="129"/>
      <c r="AF128" s="130"/>
      <c r="AG128" s="127"/>
      <c r="AH128" s="128"/>
      <c r="AI128" s="131"/>
      <c r="AJ128" s="130"/>
      <c r="AK128" s="281" t="s">
        <v>190</v>
      </c>
    </row>
    <row r="129" spans="1:37" s="306" customFormat="1" x14ac:dyDescent="0.2">
      <c r="A129" s="244" t="s">
        <v>15</v>
      </c>
      <c r="B129" s="152"/>
      <c r="C129" s="154"/>
      <c r="D129" s="154"/>
      <c r="E129" s="155"/>
      <c r="F129" s="250">
        <v>1.6</v>
      </c>
      <c r="G129" s="251">
        <v>0.2</v>
      </c>
      <c r="H129" s="184"/>
      <c r="I129" s="185"/>
      <c r="J129" s="186"/>
      <c r="K129" s="187"/>
      <c r="L129" s="187"/>
      <c r="M129" s="187"/>
      <c r="N129" s="188"/>
      <c r="O129" s="189"/>
      <c r="P129" s="189"/>
      <c r="Q129" s="165"/>
      <c r="R129" s="166"/>
      <c r="S129" s="660"/>
      <c r="T129" s="660"/>
      <c r="U129" s="660"/>
      <c r="V129" s="198"/>
      <c r="W129" s="199"/>
      <c r="X129" s="660"/>
      <c r="Y129" s="225"/>
      <c r="Z129" s="226"/>
      <c r="AA129" s="226"/>
      <c r="AB129" s="226"/>
      <c r="AC129" s="127"/>
      <c r="AD129" s="128"/>
      <c r="AE129" s="129"/>
      <c r="AF129" s="130"/>
      <c r="AG129" s="127"/>
      <c r="AH129" s="128"/>
      <c r="AI129" s="131"/>
      <c r="AJ129" s="130"/>
      <c r="AK129" s="281" t="s">
        <v>190</v>
      </c>
    </row>
    <row r="130" spans="1:37" s="306" customFormat="1" ht="14.25" customHeight="1" x14ac:dyDescent="0.2">
      <c r="A130" s="202" t="s">
        <v>221</v>
      </c>
      <c r="B130" s="223" t="s">
        <v>66</v>
      </c>
      <c r="C130" s="223" t="s">
        <v>66</v>
      </c>
      <c r="D130" s="223" t="s">
        <v>66</v>
      </c>
      <c r="E130" s="223" t="s">
        <v>66</v>
      </c>
      <c r="F130" s="204"/>
      <c r="G130" s="205"/>
      <c r="H130" s="206" t="s">
        <v>243</v>
      </c>
      <c r="I130" s="207" t="s">
        <v>66</v>
      </c>
      <c r="J130" s="205"/>
      <c r="K130" s="205"/>
      <c r="L130" s="205"/>
      <c r="M130" s="205"/>
      <c r="N130" s="205"/>
      <c r="O130" s="208"/>
      <c r="P130" s="208"/>
      <c r="Q130" s="209"/>
      <c r="R130" s="209"/>
      <c r="S130" s="210"/>
      <c r="T130" s="211"/>
      <c r="U130" s="210"/>
      <c r="V130" s="212"/>
      <c r="W130" s="213"/>
      <c r="X130" s="410"/>
      <c r="Y130" s="139"/>
      <c r="Z130" s="139"/>
      <c r="AA130" s="139"/>
      <c r="AB130" s="139"/>
      <c r="AC130" s="127"/>
      <c r="AD130" s="128"/>
      <c r="AE130" s="129"/>
      <c r="AF130" s="130"/>
      <c r="AG130" s="127"/>
      <c r="AH130" s="128"/>
      <c r="AI130" s="131"/>
      <c r="AJ130" s="130"/>
      <c r="AK130" s="281" t="s">
        <v>190</v>
      </c>
    </row>
    <row r="131" spans="1:37" x14ac:dyDescent="0.25">
      <c r="A131" s="244" t="s">
        <v>250</v>
      </c>
      <c r="B131" s="214"/>
      <c r="C131" s="215"/>
      <c r="D131" s="215"/>
      <c r="E131" s="216" t="s">
        <v>8</v>
      </c>
      <c r="F131" s="230">
        <f>F132</f>
        <v>1.6</v>
      </c>
      <c r="G131" s="485">
        <f>G132</f>
        <v>0.6</v>
      </c>
      <c r="H131" s="232">
        <v>7.9000000000000001E-2</v>
      </c>
      <c r="I131" s="233">
        <v>7.9000000000000001E-2</v>
      </c>
      <c r="J131" s="234">
        <f>G131+I131</f>
        <v>0.67899999999999994</v>
      </c>
      <c r="K131" s="235">
        <v>0.749</v>
      </c>
      <c r="L131" s="236">
        <v>0</v>
      </c>
      <c r="M131" s="161">
        <f>K131+L131</f>
        <v>0.749</v>
      </c>
      <c r="N131" s="163"/>
      <c r="O131" s="164"/>
      <c r="P131" s="164"/>
      <c r="Q131" s="165"/>
      <c r="R131" s="166"/>
      <c r="S131" s="654" t="s">
        <v>245</v>
      </c>
      <c r="T131" s="654" t="s">
        <v>251</v>
      </c>
      <c r="U131" s="654"/>
      <c r="V131" s="435">
        <v>57.151414000000003</v>
      </c>
      <c r="W131" s="436">
        <v>102.24531899999999</v>
      </c>
      <c r="X131" s="656"/>
      <c r="Y131" s="225"/>
      <c r="Z131" s="226"/>
      <c r="AA131" s="226"/>
      <c r="AB131" s="226"/>
      <c r="AC131" s="127"/>
      <c r="AD131" s="128"/>
      <c r="AE131" s="129"/>
      <c r="AF131" s="130">
        <v>1</v>
      </c>
      <c r="AG131" s="127"/>
      <c r="AH131" s="128"/>
      <c r="AI131" s="131"/>
      <c r="AJ131" s="130">
        <f>F131</f>
        <v>1.6</v>
      </c>
      <c r="AK131" s="281" t="s">
        <v>190</v>
      </c>
    </row>
    <row r="132" spans="1:37" s="306" customFormat="1" x14ac:dyDescent="0.2">
      <c r="A132" s="244" t="s">
        <v>20</v>
      </c>
      <c r="B132" s="152"/>
      <c r="C132" s="154"/>
      <c r="D132" s="154"/>
      <c r="E132" s="155"/>
      <c r="F132" s="250">
        <v>1.6</v>
      </c>
      <c r="G132" s="251">
        <v>0.6</v>
      </c>
      <c r="H132" s="173"/>
      <c r="I132" s="174"/>
      <c r="J132" s="175"/>
      <c r="K132" s="175"/>
      <c r="L132" s="176"/>
      <c r="M132" s="177"/>
      <c r="N132" s="178">
        <f>J131</f>
        <v>0.67899999999999994</v>
      </c>
      <c r="O132" s="179">
        <f>N132/F132*100</f>
        <v>42.437499999999993</v>
      </c>
      <c r="P132" s="317">
        <f>IF(G131&gt;(F132*1.05),0,(F132*1.05)-G131)</f>
        <v>1.08</v>
      </c>
      <c r="Q132" s="317">
        <f>IF(N132&gt;(F132*1.05),0,(F132*1.05)-N132)</f>
        <v>1.0010000000000003</v>
      </c>
      <c r="R132" s="319">
        <f>IF(N132&gt;(1.05*F132),0,(F132*1.05)-N132)</f>
        <v>1.0010000000000003</v>
      </c>
      <c r="S132" s="655"/>
      <c r="T132" s="655"/>
      <c r="U132" s="655"/>
      <c r="V132" s="438"/>
      <c r="W132" s="439"/>
      <c r="X132" s="657"/>
      <c r="Y132" s="225"/>
      <c r="Z132" s="226"/>
      <c r="AA132" s="226"/>
      <c r="AB132" s="226"/>
      <c r="AC132" s="127"/>
      <c r="AD132" s="128"/>
      <c r="AE132" s="129"/>
      <c r="AF132" s="130"/>
      <c r="AG132" s="127"/>
      <c r="AH132" s="128"/>
      <c r="AI132" s="131"/>
      <c r="AJ132" s="130"/>
      <c r="AK132" s="281" t="s">
        <v>190</v>
      </c>
    </row>
    <row r="133" spans="1:37" s="169" customFormat="1" ht="14.25" customHeight="1" x14ac:dyDescent="0.2">
      <c r="A133" s="202" t="s">
        <v>221</v>
      </c>
      <c r="B133" s="223" t="s">
        <v>66</v>
      </c>
      <c r="C133" s="223" t="s">
        <v>66</v>
      </c>
      <c r="D133" s="223" t="s">
        <v>66</v>
      </c>
      <c r="E133" s="223" t="s">
        <v>66</v>
      </c>
      <c r="F133" s="204"/>
      <c r="G133" s="205"/>
      <c r="H133" s="206" t="s">
        <v>243</v>
      </c>
      <c r="I133" s="207" t="s">
        <v>66</v>
      </c>
      <c r="J133" s="205"/>
      <c r="K133" s="205"/>
      <c r="L133" s="205"/>
      <c r="M133" s="205"/>
      <c r="N133" s="205"/>
      <c r="O133" s="208"/>
      <c r="P133" s="208"/>
      <c r="Q133" s="209"/>
      <c r="R133" s="209"/>
      <c r="S133" s="210"/>
      <c r="T133" s="211"/>
      <c r="U133" s="210"/>
      <c r="V133" s="212"/>
      <c r="W133" s="213"/>
      <c r="X133" s="410"/>
      <c r="Y133" s="139"/>
      <c r="Z133" s="139"/>
      <c r="AA133" s="139"/>
      <c r="AB133" s="139"/>
      <c r="AC133" s="127"/>
      <c r="AD133" s="128"/>
      <c r="AE133" s="129"/>
      <c r="AF133" s="130"/>
      <c r="AG133" s="127"/>
      <c r="AH133" s="128"/>
      <c r="AI133" s="131"/>
      <c r="AJ133" s="130"/>
      <c r="AK133" s="281" t="s">
        <v>190</v>
      </c>
    </row>
    <row r="134" spans="1:37" s="169" customFormat="1" x14ac:dyDescent="0.25">
      <c r="A134" s="244" t="s">
        <v>252</v>
      </c>
      <c r="B134" s="214"/>
      <c r="C134" s="215"/>
      <c r="D134" s="215"/>
      <c r="E134" s="216" t="s">
        <v>8</v>
      </c>
      <c r="F134" s="230">
        <f>F135</f>
        <v>2.5</v>
      </c>
      <c r="G134" s="485">
        <f>G135</f>
        <v>1.5</v>
      </c>
      <c r="H134" s="232">
        <v>1.7000000000000001E-2</v>
      </c>
      <c r="I134" s="233">
        <v>1.7000000000000001E-2</v>
      </c>
      <c r="J134" s="234">
        <f>G134+I134</f>
        <v>1.5169999999999999</v>
      </c>
      <c r="K134" s="235">
        <v>0.98899999999999999</v>
      </c>
      <c r="L134" s="236">
        <v>0</v>
      </c>
      <c r="M134" s="161">
        <f>K134+L134</f>
        <v>0.98899999999999999</v>
      </c>
      <c r="N134" s="163"/>
      <c r="O134" s="164"/>
      <c r="P134" s="164"/>
      <c r="Q134" s="165"/>
      <c r="R134" s="166"/>
      <c r="S134" s="654" t="s">
        <v>245</v>
      </c>
      <c r="T134" s="654" t="s">
        <v>253</v>
      </c>
      <c r="U134" s="654"/>
      <c r="V134" s="435">
        <v>57.367072</v>
      </c>
      <c r="W134" s="436">
        <v>102.161542</v>
      </c>
      <c r="X134" s="656"/>
      <c r="Y134" s="225"/>
      <c r="Z134" s="226"/>
      <c r="AA134" s="226"/>
      <c r="AB134" s="226"/>
      <c r="AC134" s="127"/>
      <c r="AD134" s="128"/>
      <c r="AE134" s="129"/>
      <c r="AF134" s="130">
        <v>1</v>
      </c>
      <c r="AG134" s="127"/>
      <c r="AH134" s="128"/>
      <c r="AI134" s="131"/>
      <c r="AJ134" s="130">
        <f>F134</f>
        <v>2.5</v>
      </c>
      <c r="AK134" s="281" t="s">
        <v>190</v>
      </c>
    </row>
    <row r="135" spans="1:37" s="169" customFormat="1" x14ac:dyDescent="0.2">
      <c r="A135" s="244" t="s">
        <v>20</v>
      </c>
      <c r="B135" s="152"/>
      <c r="C135" s="154"/>
      <c r="D135" s="154"/>
      <c r="E135" s="155"/>
      <c r="F135" s="250">
        <v>2.5</v>
      </c>
      <c r="G135" s="251">
        <v>1.5</v>
      </c>
      <c r="H135" s="173"/>
      <c r="I135" s="174"/>
      <c r="J135" s="175"/>
      <c r="K135" s="175"/>
      <c r="L135" s="176"/>
      <c r="M135" s="177"/>
      <c r="N135" s="178">
        <f>J134</f>
        <v>1.5169999999999999</v>
      </c>
      <c r="O135" s="179">
        <f>N135/F135*100</f>
        <v>60.68</v>
      </c>
      <c r="P135" s="317">
        <f>IF(G134&gt;(F135*1.05),0,(F135*1.05)-G134)</f>
        <v>1.125</v>
      </c>
      <c r="Q135" s="317">
        <f>IF(N135&gt;(F135*1.05),0,(F135*1.05)-N135)</f>
        <v>1.1080000000000001</v>
      </c>
      <c r="R135" s="319">
        <f>IF(N135&gt;(1.05*F135),0,(F135*1.05)-N135)</f>
        <v>1.1080000000000001</v>
      </c>
      <c r="S135" s="655"/>
      <c r="T135" s="655"/>
      <c r="U135" s="655"/>
      <c r="V135" s="438"/>
      <c r="W135" s="439"/>
      <c r="X135" s="657"/>
      <c r="Y135" s="225"/>
      <c r="Z135" s="226"/>
      <c r="AA135" s="226"/>
      <c r="AB135" s="226"/>
      <c r="AC135" s="127"/>
      <c r="AD135" s="128"/>
      <c r="AE135" s="129"/>
      <c r="AF135" s="130"/>
      <c r="AG135" s="127"/>
      <c r="AH135" s="128"/>
      <c r="AI135" s="131"/>
      <c r="AJ135" s="130"/>
      <c r="AK135" s="281" t="s">
        <v>190</v>
      </c>
    </row>
    <row r="136" spans="1:37" s="169" customFormat="1" x14ac:dyDescent="0.2">
      <c r="A136" s="202" t="s">
        <v>221</v>
      </c>
      <c r="B136" s="223" t="s">
        <v>66</v>
      </c>
      <c r="C136" s="223" t="s">
        <v>66</v>
      </c>
      <c r="D136" s="223" t="s">
        <v>66</v>
      </c>
      <c r="E136" s="223" t="s">
        <v>66</v>
      </c>
      <c r="F136" s="204"/>
      <c r="G136" s="205"/>
      <c r="H136" s="206" t="s">
        <v>243</v>
      </c>
      <c r="I136" s="207" t="s">
        <v>66</v>
      </c>
      <c r="J136" s="205"/>
      <c r="K136" s="205"/>
      <c r="L136" s="205"/>
      <c r="M136" s="205"/>
      <c r="N136" s="205"/>
      <c r="O136" s="208"/>
      <c r="P136" s="208"/>
      <c r="Q136" s="209"/>
      <c r="R136" s="209"/>
      <c r="S136" s="210"/>
      <c r="T136" s="211"/>
      <c r="U136" s="210"/>
      <c r="V136" s="212"/>
      <c r="W136" s="213"/>
      <c r="X136" s="410"/>
      <c r="Y136" s="139"/>
      <c r="Z136" s="139"/>
      <c r="AA136" s="139"/>
      <c r="AB136" s="139"/>
      <c r="AC136" s="127"/>
      <c r="AD136" s="128"/>
      <c r="AE136" s="129"/>
      <c r="AF136" s="130"/>
      <c r="AG136" s="127"/>
      <c r="AH136" s="128"/>
      <c r="AI136" s="131"/>
      <c r="AJ136" s="130"/>
      <c r="AK136" s="281" t="s">
        <v>190</v>
      </c>
    </row>
    <row r="137" spans="1:37" s="169" customFormat="1" x14ac:dyDescent="0.25">
      <c r="A137" s="244" t="s">
        <v>254</v>
      </c>
      <c r="B137" s="214"/>
      <c r="C137" s="215"/>
      <c r="D137" s="215"/>
      <c r="E137" s="216" t="s">
        <v>8</v>
      </c>
      <c r="F137" s="230">
        <f>F138</f>
        <v>2.5</v>
      </c>
      <c r="G137" s="485">
        <f>G138</f>
        <v>1.2</v>
      </c>
      <c r="H137" s="232">
        <v>6.3E-2</v>
      </c>
      <c r="I137" s="233">
        <v>6.3E-2</v>
      </c>
      <c r="J137" s="234">
        <f>G137+I137</f>
        <v>1.2629999999999999</v>
      </c>
      <c r="K137" s="235">
        <v>1.601</v>
      </c>
      <c r="L137" s="236">
        <v>0</v>
      </c>
      <c r="M137" s="161">
        <f>K137+L137</f>
        <v>1.601</v>
      </c>
      <c r="N137" s="163"/>
      <c r="O137" s="164"/>
      <c r="P137" s="164"/>
      <c r="Q137" s="165"/>
      <c r="R137" s="166"/>
      <c r="S137" s="654" t="s">
        <v>245</v>
      </c>
      <c r="T137" s="654" t="s">
        <v>253</v>
      </c>
      <c r="U137" s="654"/>
      <c r="V137" s="435">
        <v>57.361586000000003</v>
      </c>
      <c r="W137" s="436">
        <v>102.132323</v>
      </c>
      <c r="X137" s="656"/>
      <c r="Y137" s="225"/>
      <c r="Z137" s="226"/>
      <c r="AA137" s="226"/>
      <c r="AB137" s="226"/>
      <c r="AC137" s="127"/>
      <c r="AD137" s="128"/>
      <c r="AE137" s="129"/>
      <c r="AF137" s="130">
        <v>1</v>
      </c>
      <c r="AG137" s="127"/>
      <c r="AH137" s="128"/>
      <c r="AI137" s="131"/>
      <c r="AJ137" s="130">
        <f>F137</f>
        <v>2.5</v>
      </c>
      <c r="AK137" s="281" t="s">
        <v>190</v>
      </c>
    </row>
    <row r="138" spans="1:37" s="306" customFormat="1" x14ac:dyDescent="0.25">
      <c r="A138" s="244" t="s">
        <v>20</v>
      </c>
      <c r="B138" s="152"/>
      <c r="C138" s="154"/>
      <c r="D138" s="154"/>
      <c r="E138" s="155"/>
      <c r="F138" s="250">
        <v>2.5</v>
      </c>
      <c r="G138" s="250">
        <v>1.2</v>
      </c>
      <c r="H138" s="173"/>
      <c r="I138" s="174"/>
      <c r="J138" s="175"/>
      <c r="K138" s="175"/>
      <c r="L138" s="176"/>
      <c r="M138" s="177"/>
      <c r="N138" s="178">
        <f>J137</f>
        <v>1.2629999999999999</v>
      </c>
      <c r="O138" s="179">
        <f>N138/F138*100</f>
        <v>50.519999999999996</v>
      </c>
      <c r="P138" s="317">
        <f>IF(G137&gt;(F138*1.05),0,(F138*1.05)-G137)</f>
        <v>1.425</v>
      </c>
      <c r="Q138" s="317">
        <f>IF(N138&gt;(F138*1.05),0,(F138*1.05)-N138)</f>
        <v>1.3620000000000001</v>
      </c>
      <c r="R138" s="319">
        <f>IF(N138&gt;(1.05*F138),0,(F138*1.05)-N138)</f>
        <v>1.3620000000000001</v>
      </c>
      <c r="S138" s="655"/>
      <c r="T138" s="655"/>
      <c r="U138" s="655"/>
      <c r="V138" s="438"/>
      <c r="W138" s="439"/>
      <c r="X138" s="657"/>
      <c r="Y138" s="225"/>
      <c r="Z138" s="226"/>
      <c r="AA138" s="226"/>
      <c r="AB138" s="226"/>
      <c r="AC138" s="127"/>
      <c r="AD138" s="128"/>
      <c r="AE138" s="129"/>
      <c r="AF138" s="130"/>
      <c r="AG138" s="127"/>
      <c r="AH138" s="128"/>
      <c r="AI138" s="131"/>
      <c r="AJ138" s="130"/>
      <c r="AK138" s="281" t="s">
        <v>190</v>
      </c>
    </row>
    <row r="139" spans="1:37" ht="12.75" customHeight="1" x14ac:dyDescent="0.2">
      <c r="A139" s="140" t="s">
        <v>255</v>
      </c>
      <c r="B139" s="142" t="s">
        <v>66</v>
      </c>
      <c r="C139" s="142" t="s">
        <v>66</v>
      </c>
      <c r="D139" s="142" t="s">
        <v>66</v>
      </c>
      <c r="E139" s="142" t="s">
        <v>66</v>
      </c>
      <c r="F139" s="142" t="s">
        <v>66</v>
      </c>
      <c r="G139" s="143"/>
      <c r="H139" s="408"/>
      <c r="I139" s="144" t="s">
        <v>66</v>
      </c>
      <c r="J139" s="143"/>
      <c r="K139" s="143"/>
      <c r="L139" s="143"/>
      <c r="M139" s="143"/>
      <c r="N139" s="143"/>
      <c r="O139" s="145"/>
      <c r="P139" s="145"/>
      <c r="Q139" s="146"/>
      <c r="R139" s="146"/>
      <c r="S139" s="409"/>
      <c r="T139" s="486"/>
      <c r="U139" s="409"/>
      <c r="V139" s="487"/>
      <c r="W139" s="150"/>
      <c r="X139" s="410"/>
      <c r="AC139" s="127"/>
      <c r="AD139" s="128"/>
      <c r="AE139" s="129"/>
      <c r="AF139" s="130"/>
      <c r="AG139" s="127"/>
      <c r="AH139" s="128"/>
      <c r="AI139" s="131"/>
      <c r="AJ139" s="130"/>
      <c r="AK139" s="281" t="s">
        <v>190</v>
      </c>
    </row>
    <row r="140" spans="1:37" x14ac:dyDescent="0.25">
      <c r="A140" s="482" t="s">
        <v>256</v>
      </c>
      <c r="B140" s="152"/>
      <c r="C140" s="153" t="s">
        <v>257</v>
      </c>
      <c r="D140" s="154"/>
      <c r="E140" s="155"/>
      <c r="F140" s="201">
        <f>SUM(F141:F142)</f>
        <v>250</v>
      </c>
      <c r="G140" s="157">
        <f>SUM(G141:G142)</f>
        <v>117</v>
      </c>
      <c r="H140" s="158">
        <v>0.35699999999999998</v>
      </c>
      <c r="I140" s="159">
        <v>1.8545500000000001</v>
      </c>
      <c r="J140" s="160">
        <f>G140+I140</f>
        <v>118.85455</v>
      </c>
      <c r="K140" s="161">
        <v>53.497</v>
      </c>
      <c r="L140" s="162">
        <v>250.827</v>
      </c>
      <c r="M140" s="161">
        <f>K140+L140</f>
        <v>304.32400000000001</v>
      </c>
      <c r="N140" s="163"/>
      <c r="O140" s="164"/>
      <c r="P140" s="164"/>
      <c r="Q140" s="165"/>
      <c r="R140" s="166"/>
      <c r="S140" s="661" t="s">
        <v>79</v>
      </c>
      <c r="T140" s="661" t="s">
        <v>80</v>
      </c>
      <c r="U140" s="661"/>
      <c r="V140" s="167">
        <v>56.566446599999999</v>
      </c>
      <c r="W140" s="167">
        <v>104.1410565</v>
      </c>
      <c r="X140" s="658"/>
      <c r="Y140" s="169"/>
      <c r="Z140" s="169"/>
      <c r="AA140" s="169"/>
      <c r="AB140" s="169"/>
      <c r="AC140" s="127"/>
      <c r="AD140" s="170">
        <v>1</v>
      </c>
      <c r="AE140" s="129"/>
      <c r="AF140" s="130"/>
      <c r="AG140" s="127"/>
      <c r="AH140" s="170">
        <f>F140</f>
        <v>250</v>
      </c>
      <c r="AI140" s="131"/>
      <c r="AJ140" s="130"/>
      <c r="AK140" s="281" t="s">
        <v>190</v>
      </c>
    </row>
    <row r="141" spans="1:37" x14ac:dyDescent="0.25">
      <c r="A141" s="171" t="s">
        <v>70</v>
      </c>
      <c r="B141" s="152"/>
      <c r="C141" s="154"/>
      <c r="D141" s="154"/>
      <c r="E141" s="155"/>
      <c r="F141" s="237">
        <v>125</v>
      </c>
      <c r="G141" s="238">
        <v>59.4</v>
      </c>
      <c r="H141" s="173"/>
      <c r="I141" s="174"/>
      <c r="J141" s="175"/>
      <c r="K141" s="175"/>
      <c r="L141" s="176"/>
      <c r="M141" s="177"/>
      <c r="N141" s="178">
        <f>J140</f>
        <v>118.85455</v>
      </c>
      <c r="O141" s="179">
        <f>N141/F141*100</f>
        <v>95.083640000000003</v>
      </c>
      <c r="P141" s="317">
        <f>IF(G140&gt;(F141*1.05),0,(F141*1.05)-G140)</f>
        <v>14.25</v>
      </c>
      <c r="Q141" s="317">
        <f>IF(N141&gt;(F141*1.05),0,(F141*1.05)-N141)</f>
        <v>12.395449999999997</v>
      </c>
      <c r="R141" s="319">
        <f>IF(N141&gt;(1.05*F141),0,(F141*1.05)-N141)</f>
        <v>12.395449999999997</v>
      </c>
      <c r="S141" s="662"/>
      <c r="T141" s="662"/>
      <c r="U141" s="662"/>
      <c r="V141" s="180"/>
      <c r="W141" s="180"/>
      <c r="X141" s="659"/>
      <c r="Y141" s="169"/>
      <c r="Z141" s="169"/>
      <c r="AA141" s="169"/>
      <c r="AB141" s="169"/>
      <c r="AC141" s="127"/>
      <c r="AD141" s="170"/>
      <c r="AE141" s="129"/>
      <c r="AF141" s="130"/>
      <c r="AG141" s="127"/>
      <c r="AH141" s="170"/>
      <c r="AI141" s="131"/>
      <c r="AJ141" s="130"/>
      <c r="AK141" s="281" t="s">
        <v>190</v>
      </c>
    </row>
    <row r="142" spans="1:37" s="306" customFormat="1" x14ac:dyDescent="0.25">
      <c r="A142" s="171" t="s">
        <v>71</v>
      </c>
      <c r="B142" s="152"/>
      <c r="C142" s="154"/>
      <c r="D142" s="154"/>
      <c r="E142" s="155"/>
      <c r="F142" s="237">
        <v>125</v>
      </c>
      <c r="G142" s="238">
        <v>57.6</v>
      </c>
      <c r="H142" s="184"/>
      <c r="I142" s="185"/>
      <c r="J142" s="186"/>
      <c r="K142" s="187"/>
      <c r="L142" s="187"/>
      <c r="M142" s="187"/>
      <c r="N142" s="188"/>
      <c r="O142" s="189"/>
      <c r="P142" s="189"/>
      <c r="Q142" s="165"/>
      <c r="R142" s="166"/>
      <c r="S142" s="662"/>
      <c r="T142" s="662"/>
      <c r="U142" s="662"/>
      <c r="V142" s="180"/>
      <c r="W142" s="180"/>
      <c r="X142" s="659"/>
      <c r="Y142" s="169"/>
      <c r="Z142" s="169"/>
      <c r="AA142" s="169"/>
      <c r="AB142" s="169"/>
      <c r="AC142" s="127"/>
      <c r="AD142" s="170"/>
      <c r="AE142" s="129"/>
      <c r="AF142" s="130"/>
      <c r="AG142" s="127"/>
      <c r="AH142" s="170"/>
      <c r="AI142" s="131"/>
      <c r="AJ142" s="130"/>
      <c r="AK142" s="281" t="s">
        <v>190</v>
      </c>
    </row>
    <row r="143" spans="1:37" ht="14.25" customHeight="1" x14ac:dyDescent="0.25">
      <c r="A143" s="182" t="s">
        <v>208</v>
      </c>
      <c r="B143" s="152"/>
      <c r="C143" s="154"/>
      <c r="D143" s="154"/>
      <c r="E143" s="155"/>
      <c r="F143" s="237">
        <v>63</v>
      </c>
      <c r="G143" s="238">
        <v>3.9</v>
      </c>
      <c r="H143" s="488"/>
      <c r="I143" s="250"/>
      <c r="J143" s="272"/>
      <c r="K143" s="472"/>
      <c r="L143" s="170"/>
      <c r="M143" s="170"/>
      <c r="N143" s="272"/>
      <c r="O143" s="273"/>
      <c r="P143" s="273"/>
      <c r="Q143" s="274"/>
      <c r="R143" s="276"/>
      <c r="S143" s="311"/>
      <c r="T143" s="489"/>
      <c r="U143" s="311"/>
      <c r="V143" s="180"/>
      <c r="W143" s="180"/>
      <c r="X143" s="659"/>
      <c r="Y143" s="169"/>
      <c r="Z143" s="169"/>
      <c r="AA143" s="169"/>
      <c r="AB143" s="169"/>
      <c r="AC143" s="127"/>
      <c r="AD143" s="170"/>
      <c r="AE143" s="129"/>
      <c r="AF143" s="130"/>
      <c r="AG143" s="127"/>
      <c r="AH143" s="170">
        <f>F143+F144</f>
        <v>126</v>
      </c>
      <c r="AI143" s="131"/>
      <c r="AJ143" s="130"/>
      <c r="AK143" s="281" t="s">
        <v>190</v>
      </c>
    </row>
    <row r="144" spans="1:37" x14ac:dyDescent="0.25">
      <c r="A144" s="244" t="s">
        <v>139</v>
      </c>
      <c r="B144" s="152"/>
      <c r="C144" s="154"/>
      <c r="D144" s="154"/>
      <c r="E144" s="155"/>
      <c r="F144" s="237">
        <v>63</v>
      </c>
      <c r="G144" s="238">
        <v>6.7</v>
      </c>
      <c r="H144" s="488"/>
      <c r="I144" s="250"/>
      <c r="J144" s="272"/>
      <c r="K144" s="472"/>
      <c r="L144" s="170"/>
      <c r="M144" s="170"/>
      <c r="N144" s="272"/>
      <c r="O144" s="273"/>
      <c r="P144" s="273"/>
      <c r="Q144" s="274"/>
      <c r="R144" s="276"/>
      <c r="S144" s="312"/>
      <c r="T144" s="490"/>
      <c r="U144" s="312"/>
      <c r="V144" s="198"/>
      <c r="W144" s="198"/>
      <c r="X144" s="660"/>
      <c r="Y144" s="169"/>
      <c r="Z144" s="169"/>
      <c r="AA144" s="169"/>
      <c r="AB144" s="169"/>
      <c r="AC144" s="127"/>
      <c r="AD144" s="170"/>
      <c r="AE144" s="129"/>
      <c r="AF144" s="130"/>
      <c r="AG144" s="127"/>
      <c r="AH144" s="170"/>
      <c r="AI144" s="131"/>
      <c r="AJ144" s="130"/>
      <c r="AK144" s="281" t="s">
        <v>190</v>
      </c>
    </row>
    <row r="145" spans="1:37" x14ac:dyDescent="0.2">
      <c r="A145" s="190" t="s">
        <v>258</v>
      </c>
      <c r="B145" s="200" t="s">
        <v>66</v>
      </c>
      <c r="C145" s="200" t="s">
        <v>66</v>
      </c>
      <c r="D145" s="200" t="s">
        <v>66</v>
      </c>
      <c r="E145" s="200" t="s">
        <v>66</v>
      </c>
      <c r="F145" s="98"/>
      <c r="G145" s="99"/>
      <c r="H145" s="191" t="s">
        <v>78</v>
      </c>
      <c r="I145" s="192" t="s">
        <v>66</v>
      </c>
      <c r="J145" s="99"/>
      <c r="K145" s="99"/>
      <c r="L145" s="99"/>
      <c r="M145" s="99"/>
      <c r="N145" s="99"/>
      <c r="O145" s="100"/>
      <c r="P145" s="100"/>
      <c r="Q145" s="101"/>
      <c r="R145" s="101"/>
      <c r="S145" s="491"/>
      <c r="T145" s="492"/>
      <c r="U145" s="491"/>
      <c r="V145" s="493"/>
      <c r="W145" s="194"/>
      <c r="X145" s="410"/>
      <c r="AC145" s="127"/>
      <c r="AD145" s="128"/>
      <c r="AE145" s="129"/>
      <c r="AF145" s="130"/>
      <c r="AG145" s="127"/>
      <c r="AH145" s="128"/>
      <c r="AI145" s="131"/>
      <c r="AJ145" s="130"/>
      <c r="AK145" s="281" t="s">
        <v>190</v>
      </c>
    </row>
    <row r="146" spans="1:37" s="306" customFormat="1" x14ac:dyDescent="0.25">
      <c r="A146" s="494" t="s">
        <v>259</v>
      </c>
      <c r="B146" s="195"/>
      <c r="C146" s="153"/>
      <c r="D146" s="153" t="s">
        <v>82</v>
      </c>
      <c r="E146" s="196"/>
      <c r="F146" s="201">
        <f>F147+F148</f>
        <v>50</v>
      </c>
      <c r="G146" s="157">
        <f>G147+G148</f>
        <v>3.6</v>
      </c>
      <c r="H146" s="495">
        <v>7.8999999999999987E-2</v>
      </c>
      <c r="I146" s="496">
        <v>7.8999999999999987E-2</v>
      </c>
      <c r="J146" s="234">
        <f>G146+I146</f>
        <v>3.6790000000000003</v>
      </c>
      <c r="K146" s="235">
        <v>4.8049999999999997</v>
      </c>
      <c r="L146" s="236">
        <v>4.8</v>
      </c>
      <c r="M146" s="161">
        <f>K146+L146</f>
        <v>9.6050000000000004</v>
      </c>
      <c r="N146" s="163"/>
      <c r="O146" s="164"/>
      <c r="P146" s="164"/>
      <c r="Q146" s="165"/>
      <c r="R146" s="166"/>
      <c r="S146" s="658" t="s">
        <v>83</v>
      </c>
      <c r="T146" s="658" t="s">
        <v>260</v>
      </c>
      <c r="U146" s="658"/>
      <c r="V146" s="167">
        <v>56.294563799999999</v>
      </c>
      <c r="W146" s="168">
        <v>104.1104115</v>
      </c>
      <c r="X146" s="658"/>
      <c r="Y146" s="169"/>
      <c r="Z146" s="169"/>
      <c r="AA146" s="169"/>
      <c r="AB146" s="169"/>
      <c r="AC146" s="127"/>
      <c r="AD146" s="170"/>
      <c r="AE146" s="129">
        <v>1</v>
      </c>
      <c r="AF146" s="130"/>
      <c r="AG146" s="127"/>
      <c r="AH146" s="170"/>
      <c r="AI146" s="131">
        <f>F146</f>
        <v>50</v>
      </c>
      <c r="AJ146" s="130"/>
      <c r="AK146" s="281" t="s">
        <v>190</v>
      </c>
    </row>
    <row r="147" spans="1:37" ht="12.75" customHeight="1" x14ac:dyDescent="0.25">
      <c r="A147" s="497" t="s">
        <v>20</v>
      </c>
      <c r="B147" s="152"/>
      <c r="C147" s="154"/>
      <c r="D147" s="154"/>
      <c r="E147" s="155"/>
      <c r="F147" s="237">
        <v>25</v>
      </c>
      <c r="G147" s="237">
        <v>1.8</v>
      </c>
      <c r="H147" s="173"/>
      <c r="I147" s="174"/>
      <c r="J147" s="175"/>
      <c r="K147" s="175"/>
      <c r="L147" s="176"/>
      <c r="M147" s="177"/>
      <c r="N147" s="178">
        <f>J146</f>
        <v>3.6790000000000003</v>
      </c>
      <c r="O147" s="179">
        <f>N147/F147*100</f>
        <v>14.716000000000001</v>
      </c>
      <c r="P147" s="317">
        <f>IF(G146&gt;(F147*1.05),0,(F147*1.05)-G146)</f>
        <v>22.65</v>
      </c>
      <c r="Q147" s="317">
        <f>IF(N147&gt;(F147*1.05),0,(F147*1.05)-N147)</f>
        <v>22.570999999999998</v>
      </c>
      <c r="R147" s="319">
        <f>IF(N147&gt;(1.05*F147),0,(F147*1.05)-N147)</f>
        <v>22.570999999999998</v>
      </c>
      <c r="S147" s="659"/>
      <c r="T147" s="659"/>
      <c r="U147" s="659"/>
      <c r="V147" s="180"/>
      <c r="W147" s="181"/>
      <c r="X147" s="659"/>
      <c r="Y147" s="169"/>
      <c r="Z147" s="169"/>
      <c r="AA147" s="169"/>
      <c r="AB147" s="169"/>
      <c r="AC147" s="127"/>
      <c r="AD147" s="170"/>
      <c r="AE147" s="129"/>
      <c r="AF147" s="130"/>
      <c r="AG147" s="127"/>
      <c r="AH147" s="170"/>
      <c r="AI147" s="131"/>
      <c r="AJ147" s="130"/>
      <c r="AK147" s="281" t="s">
        <v>190</v>
      </c>
    </row>
    <row r="148" spans="1:37" x14ac:dyDescent="0.25">
      <c r="A148" s="497" t="s">
        <v>15</v>
      </c>
      <c r="B148" s="152"/>
      <c r="C148" s="154"/>
      <c r="D148" s="154"/>
      <c r="E148" s="155"/>
      <c r="F148" s="237">
        <v>25</v>
      </c>
      <c r="G148" s="237">
        <v>1.8</v>
      </c>
      <c r="H148" s="184"/>
      <c r="I148" s="185"/>
      <c r="J148" s="186"/>
      <c r="K148" s="187"/>
      <c r="L148" s="187"/>
      <c r="M148" s="187"/>
      <c r="N148" s="188"/>
      <c r="O148" s="189"/>
      <c r="P148" s="189"/>
      <c r="Q148" s="165"/>
      <c r="R148" s="166"/>
      <c r="S148" s="660"/>
      <c r="T148" s="660"/>
      <c r="U148" s="660"/>
      <c r="V148" s="198"/>
      <c r="W148" s="199"/>
      <c r="X148" s="660"/>
      <c r="Y148" s="169"/>
      <c r="Z148" s="169"/>
      <c r="AA148" s="169"/>
      <c r="AB148" s="169"/>
      <c r="AC148" s="127"/>
      <c r="AD148" s="170"/>
      <c r="AE148" s="129"/>
      <c r="AF148" s="130"/>
      <c r="AG148" s="127"/>
      <c r="AH148" s="170"/>
      <c r="AI148" s="131"/>
      <c r="AJ148" s="130"/>
      <c r="AK148" s="281" t="s">
        <v>190</v>
      </c>
    </row>
    <row r="149" spans="1:37" x14ac:dyDescent="0.2">
      <c r="A149" s="202" t="s">
        <v>176</v>
      </c>
      <c r="B149" s="223" t="s">
        <v>66</v>
      </c>
      <c r="C149" s="223" t="s">
        <v>66</v>
      </c>
      <c r="D149" s="223" t="s">
        <v>66</v>
      </c>
      <c r="E149" s="223" t="s">
        <v>66</v>
      </c>
      <c r="F149" s="204"/>
      <c r="G149" s="205"/>
      <c r="H149" s="206" t="s">
        <v>78</v>
      </c>
      <c r="I149" s="207" t="s">
        <v>66</v>
      </c>
      <c r="J149" s="205"/>
      <c r="K149" s="205"/>
      <c r="L149" s="205"/>
      <c r="M149" s="205"/>
      <c r="N149" s="205"/>
      <c r="O149" s="208"/>
      <c r="P149" s="208"/>
      <c r="Q149" s="209"/>
      <c r="R149" s="209"/>
      <c r="S149" s="210"/>
      <c r="T149" s="211"/>
      <c r="U149" s="210"/>
      <c r="V149" s="212"/>
      <c r="W149" s="213"/>
      <c r="X149" s="410"/>
      <c r="AC149" s="127"/>
      <c r="AD149" s="128"/>
      <c r="AE149" s="129"/>
      <c r="AF149" s="130"/>
      <c r="AG149" s="127"/>
      <c r="AH149" s="128"/>
      <c r="AI149" s="131"/>
      <c r="AJ149" s="130"/>
      <c r="AK149" s="281" t="s">
        <v>190</v>
      </c>
    </row>
    <row r="150" spans="1:37" s="306" customFormat="1" x14ac:dyDescent="0.25">
      <c r="A150" s="229" t="s">
        <v>261</v>
      </c>
      <c r="B150" s="214"/>
      <c r="C150" s="215"/>
      <c r="D150" s="215"/>
      <c r="E150" s="216" t="s">
        <v>8</v>
      </c>
      <c r="F150" s="230">
        <f>F151+F152</f>
        <v>20</v>
      </c>
      <c r="G150" s="231">
        <f>G151+G152</f>
        <v>5</v>
      </c>
      <c r="H150" s="232">
        <v>0.65380000000000005</v>
      </c>
      <c r="I150" s="233">
        <v>0.65380000000000005</v>
      </c>
      <c r="J150" s="234">
        <f>G150+I150</f>
        <v>5.6538000000000004</v>
      </c>
      <c r="K150" s="235">
        <v>8.5280000000000005</v>
      </c>
      <c r="L150" s="236">
        <v>0</v>
      </c>
      <c r="M150" s="161">
        <f>K150+L150</f>
        <v>8.5280000000000005</v>
      </c>
      <c r="N150" s="163"/>
      <c r="O150" s="164"/>
      <c r="P150" s="164"/>
      <c r="Q150" s="165"/>
      <c r="R150" s="166"/>
      <c r="S150" s="661" t="s">
        <v>79</v>
      </c>
      <c r="T150" s="658" t="s">
        <v>80</v>
      </c>
      <c r="U150" s="658"/>
      <c r="V150" s="167">
        <v>56.357722099999997</v>
      </c>
      <c r="W150" s="168">
        <v>104.64591299999999</v>
      </c>
      <c r="X150" s="658"/>
      <c r="Y150" s="169"/>
      <c r="Z150" s="169"/>
      <c r="AA150" s="169"/>
      <c r="AB150" s="169"/>
      <c r="AC150" s="127"/>
      <c r="AD150" s="170"/>
      <c r="AE150" s="129"/>
      <c r="AF150" s="130">
        <v>1</v>
      </c>
      <c r="AG150" s="127"/>
      <c r="AH150" s="170"/>
      <c r="AI150" s="131"/>
      <c r="AJ150" s="130">
        <f>F150</f>
        <v>20</v>
      </c>
      <c r="AK150" s="281" t="s">
        <v>190</v>
      </c>
    </row>
    <row r="151" spans="1:37" s="169" customFormat="1" ht="12.75" customHeight="1" x14ac:dyDescent="0.25">
      <c r="A151" s="229" t="s">
        <v>17</v>
      </c>
      <c r="B151" s="152"/>
      <c r="C151" s="154"/>
      <c r="D151" s="154"/>
      <c r="E151" s="155"/>
      <c r="F151" s="237">
        <v>10</v>
      </c>
      <c r="G151" s="238">
        <v>2.7</v>
      </c>
      <c r="H151" s="173"/>
      <c r="I151" s="174"/>
      <c r="J151" s="175"/>
      <c r="K151" s="175"/>
      <c r="L151" s="176"/>
      <c r="M151" s="177"/>
      <c r="N151" s="178">
        <f>J150</f>
        <v>5.6538000000000004</v>
      </c>
      <c r="O151" s="179">
        <f>N151/F151*100</f>
        <v>56.537999999999997</v>
      </c>
      <c r="P151" s="317">
        <f>IF(G150&gt;(F151*1.05),0,(F151*1.05)-G150)</f>
        <v>5.5</v>
      </c>
      <c r="Q151" s="317">
        <f>IF(N151&gt;(F151*1.05),0,(F151*1.05)-N151)</f>
        <v>4.8461999999999996</v>
      </c>
      <c r="R151" s="319">
        <f>IF(N151&gt;(1.05*F151),0,(F151*1.05)-N151)</f>
        <v>4.8461999999999996</v>
      </c>
      <c r="S151" s="662"/>
      <c r="T151" s="659"/>
      <c r="U151" s="659"/>
      <c r="V151" s="180"/>
      <c r="W151" s="181"/>
      <c r="X151" s="659"/>
      <c r="AC151" s="127"/>
      <c r="AD151" s="170"/>
      <c r="AE151" s="129"/>
      <c r="AF151" s="130"/>
      <c r="AG151" s="127"/>
      <c r="AH151" s="170"/>
      <c r="AI151" s="131"/>
      <c r="AJ151" s="130"/>
      <c r="AK151" s="281" t="s">
        <v>190</v>
      </c>
    </row>
    <row r="152" spans="1:37" s="169" customFormat="1" x14ac:dyDescent="0.25">
      <c r="A152" s="229" t="s">
        <v>18</v>
      </c>
      <c r="B152" s="152"/>
      <c r="C152" s="154"/>
      <c r="D152" s="154"/>
      <c r="E152" s="155"/>
      <c r="F152" s="237">
        <v>10</v>
      </c>
      <c r="G152" s="238">
        <v>2.2999999999999998</v>
      </c>
      <c r="H152" s="184"/>
      <c r="I152" s="185"/>
      <c r="J152" s="186"/>
      <c r="K152" s="187"/>
      <c r="L152" s="187"/>
      <c r="M152" s="187"/>
      <c r="N152" s="188"/>
      <c r="O152" s="189"/>
      <c r="P152" s="189"/>
      <c r="Q152" s="165"/>
      <c r="R152" s="166"/>
      <c r="S152" s="663"/>
      <c r="T152" s="660"/>
      <c r="U152" s="660"/>
      <c r="V152" s="198"/>
      <c r="W152" s="199"/>
      <c r="X152" s="660"/>
      <c r="AC152" s="127"/>
      <c r="AD152" s="170"/>
      <c r="AE152" s="129"/>
      <c r="AF152" s="130"/>
      <c r="AG152" s="127"/>
      <c r="AH152" s="170"/>
      <c r="AI152" s="131"/>
      <c r="AJ152" s="130"/>
      <c r="AK152" s="281" t="s">
        <v>190</v>
      </c>
    </row>
    <row r="153" spans="1:37" s="169" customFormat="1" x14ac:dyDescent="0.2">
      <c r="A153" s="140" t="s">
        <v>202</v>
      </c>
      <c r="B153" s="142" t="s">
        <v>66</v>
      </c>
      <c r="C153" s="142" t="s">
        <v>66</v>
      </c>
      <c r="D153" s="142" t="s">
        <v>66</v>
      </c>
      <c r="E153" s="142" t="s">
        <v>66</v>
      </c>
      <c r="F153" s="142" t="s">
        <v>66</v>
      </c>
      <c r="G153" s="143"/>
      <c r="H153" s="408"/>
      <c r="I153" s="144" t="s">
        <v>66</v>
      </c>
      <c r="J153" s="143"/>
      <c r="K153" s="143"/>
      <c r="L153" s="143"/>
      <c r="M153" s="143"/>
      <c r="N153" s="143"/>
      <c r="O153" s="145"/>
      <c r="P153" s="145"/>
      <c r="Q153" s="146"/>
      <c r="R153" s="146"/>
      <c r="S153" s="147"/>
      <c r="T153" s="148"/>
      <c r="U153" s="147"/>
      <c r="V153" s="149"/>
      <c r="W153" s="150"/>
      <c r="X153" s="410"/>
      <c r="Y153" s="139"/>
      <c r="Z153" s="139"/>
      <c r="AA153" s="139"/>
      <c r="AB153" s="139"/>
      <c r="AC153" s="127"/>
      <c r="AD153" s="128"/>
      <c r="AE153" s="129"/>
      <c r="AF153" s="130"/>
      <c r="AG153" s="127"/>
      <c r="AH153" s="128"/>
      <c r="AI153" s="131"/>
      <c r="AJ153" s="130"/>
      <c r="AK153" s="281" t="s">
        <v>190</v>
      </c>
    </row>
    <row r="154" spans="1:37" s="306" customFormat="1" x14ac:dyDescent="0.25">
      <c r="A154" s="482" t="s">
        <v>262</v>
      </c>
      <c r="B154" s="152"/>
      <c r="C154" s="153" t="s">
        <v>204</v>
      </c>
      <c r="D154" s="154"/>
      <c r="E154" s="155"/>
      <c r="F154" s="201">
        <f>F155+F156</f>
        <v>126</v>
      </c>
      <c r="G154" s="157">
        <f>G155+G156</f>
        <v>50.2</v>
      </c>
      <c r="H154" s="158">
        <v>0</v>
      </c>
      <c r="I154" s="159">
        <v>8.3800000000000008</v>
      </c>
      <c r="J154" s="160">
        <f>G154+I154</f>
        <v>58.580000000000005</v>
      </c>
      <c r="K154" s="161">
        <v>0</v>
      </c>
      <c r="L154" s="162">
        <v>123.812</v>
      </c>
      <c r="M154" s="161">
        <f>K154+L154</f>
        <v>123.812</v>
      </c>
      <c r="N154" s="163"/>
      <c r="O154" s="164"/>
      <c r="P154" s="164"/>
      <c r="Q154" s="165"/>
      <c r="R154" s="166"/>
      <c r="S154" s="658" t="s">
        <v>83</v>
      </c>
      <c r="T154" s="658" t="s">
        <v>263</v>
      </c>
      <c r="U154" s="658"/>
      <c r="V154" s="167">
        <v>57.164932</v>
      </c>
      <c r="W154" s="168">
        <v>103.443625</v>
      </c>
      <c r="X154" s="658"/>
      <c r="Y154" s="169"/>
      <c r="Z154" s="169"/>
      <c r="AA154" s="169"/>
      <c r="AB154" s="169"/>
      <c r="AC154" s="127"/>
      <c r="AD154" s="170">
        <v>1</v>
      </c>
      <c r="AE154" s="129"/>
      <c r="AF154" s="130"/>
      <c r="AG154" s="127"/>
      <c r="AH154" s="498">
        <f>F154</f>
        <v>126</v>
      </c>
      <c r="AI154" s="131"/>
      <c r="AJ154" s="130"/>
      <c r="AK154" s="281" t="s">
        <v>190</v>
      </c>
    </row>
    <row r="155" spans="1:37" s="169" customFormat="1" ht="12.75" customHeight="1" x14ac:dyDescent="0.25">
      <c r="A155" s="244" t="s">
        <v>20</v>
      </c>
      <c r="B155" s="152"/>
      <c r="C155" s="154"/>
      <c r="D155" s="154"/>
      <c r="E155" s="155"/>
      <c r="F155" s="241">
        <v>63</v>
      </c>
      <c r="G155" s="499">
        <v>18.399999999999999</v>
      </c>
      <c r="H155" s="173"/>
      <c r="I155" s="174"/>
      <c r="J155" s="175"/>
      <c r="K155" s="175"/>
      <c r="L155" s="176"/>
      <c r="M155" s="177"/>
      <c r="N155" s="178">
        <f>J154</f>
        <v>58.580000000000005</v>
      </c>
      <c r="O155" s="179">
        <f>N155/F155*100</f>
        <v>92.984126984126988</v>
      </c>
      <c r="P155" s="317">
        <f>IF(G154&gt;(F155*1.05),0,(F155*1.05)-G154)</f>
        <v>15.950000000000003</v>
      </c>
      <c r="Q155" s="317">
        <f>IF(N155&gt;(F155*1.05),0,(F155*1.05)-N155)</f>
        <v>7.57</v>
      </c>
      <c r="R155" s="319">
        <f>IF(N155&gt;(1.05*F155),0,(F155*1.05)-N155)</f>
        <v>7.57</v>
      </c>
      <c r="S155" s="659"/>
      <c r="T155" s="659"/>
      <c r="U155" s="659"/>
      <c r="V155" s="180"/>
      <c r="W155" s="181"/>
      <c r="X155" s="659"/>
      <c r="AC155" s="127"/>
      <c r="AD155" s="170"/>
      <c r="AE155" s="129"/>
      <c r="AF155" s="130"/>
      <c r="AG155" s="127"/>
      <c r="AH155" s="170"/>
      <c r="AI155" s="131"/>
      <c r="AJ155" s="130"/>
      <c r="AK155" s="281" t="s">
        <v>190</v>
      </c>
    </row>
    <row r="156" spans="1:37" s="169" customFormat="1" x14ac:dyDescent="0.25">
      <c r="A156" s="244" t="s">
        <v>15</v>
      </c>
      <c r="B156" s="152"/>
      <c r="C156" s="154"/>
      <c r="D156" s="154"/>
      <c r="E156" s="155"/>
      <c r="F156" s="241">
        <v>63</v>
      </c>
      <c r="G156" s="499">
        <v>31.8</v>
      </c>
      <c r="H156" s="184"/>
      <c r="I156" s="185"/>
      <c r="J156" s="186"/>
      <c r="K156" s="187"/>
      <c r="L156" s="187"/>
      <c r="M156" s="187"/>
      <c r="N156" s="188"/>
      <c r="O156" s="189"/>
      <c r="P156" s="189"/>
      <c r="Q156" s="165"/>
      <c r="R156" s="166"/>
      <c r="S156" s="660"/>
      <c r="T156" s="660"/>
      <c r="U156" s="660"/>
      <c r="V156" s="198"/>
      <c r="W156" s="199"/>
      <c r="X156" s="660"/>
      <c r="AC156" s="127"/>
      <c r="AD156" s="170"/>
      <c r="AE156" s="129"/>
      <c r="AF156" s="130"/>
      <c r="AG156" s="127"/>
      <c r="AH156" s="170"/>
      <c r="AI156" s="131"/>
      <c r="AJ156" s="130"/>
      <c r="AK156" s="281" t="s">
        <v>190</v>
      </c>
    </row>
    <row r="157" spans="1:37" s="169" customFormat="1" x14ac:dyDescent="0.2">
      <c r="A157" s="190" t="s">
        <v>174</v>
      </c>
      <c r="B157" s="200" t="s">
        <v>66</v>
      </c>
      <c r="C157" s="200" t="s">
        <v>66</v>
      </c>
      <c r="D157" s="200" t="s">
        <v>66</v>
      </c>
      <c r="E157" s="200" t="s">
        <v>66</v>
      </c>
      <c r="F157" s="98"/>
      <c r="G157" s="99"/>
      <c r="H157" s="191" t="s">
        <v>81</v>
      </c>
      <c r="I157" s="192" t="s">
        <v>66</v>
      </c>
      <c r="J157" s="99"/>
      <c r="K157" s="99"/>
      <c r="L157" s="99"/>
      <c r="M157" s="99"/>
      <c r="N157" s="99"/>
      <c r="O157" s="100"/>
      <c r="P157" s="100"/>
      <c r="Q157" s="101"/>
      <c r="R157" s="101"/>
      <c r="S157" s="102"/>
      <c r="T157" s="103"/>
      <c r="U157" s="102"/>
      <c r="V157" s="193"/>
      <c r="W157" s="194"/>
      <c r="X157" s="410"/>
      <c r="Y157" s="139"/>
      <c r="Z157" s="139"/>
      <c r="AA157" s="139"/>
      <c r="AB157" s="139"/>
      <c r="AC157" s="127"/>
      <c r="AD157" s="128"/>
      <c r="AE157" s="129"/>
      <c r="AF157" s="130"/>
      <c r="AG157" s="127"/>
      <c r="AH157" s="128"/>
      <c r="AI157" s="131"/>
      <c r="AJ157" s="130"/>
      <c r="AK157" s="281" t="s">
        <v>190</v>
      </c>
    </row>
    <row r="158" spans="1:37" s="306" customFormat="1" x14ac:dyDescent="0.25">
      <c r="A158" s="500" t="s">
        <v>264</v>
      </c>
      <c r="B158" s="195"/>
      <c r="C158" s="153"/>
      <c r="D158" s="153" t="s">
        <v>42</v>
      </c>
      <c r="E158" s="196"/>
      <c r="F158" s="201">
        <f>F159+F160</f>
        <v>12.6</v>
      </c>
      <c r="G158" s="157">
        <f>G159+G160</f>
        <v>3.8</v>
      </c>
      <c r="H158" s="158">
        <v>0.379</v>
      </c>
      <c r="I158" s="159">
        <v>0.379</v>
      </c>
      <c r="J158" s="160">
        <f>G158+I158</f>
        <v>4.1790000000000003</v>
      </c>
      <c r="K158" s="161">
        <v>9.4749999999999996</v>
      </c>
      <c r="L158" s="162">
        <v>3</v>
      </c>
      <c r="M158" s="161">
        <f>K158+L158</f>
        <v>12.475</v>
      </c>
      <c r="N158" s="163"/>
      <c r="O158" s="164"/>
      <c r="P158" s="164"/>
      <c r="Q158" s="165"/>
      <c r="R158" s="166"/>
      <c r="S158" s="658" t="s">
        <v>83</v>
      </c>
      <c r="T158" s="658" t="s">
        <v>263</v>
      </c>
      <c r="U158" s="658"/>
      <c r="V158" s="167">
        <v>57.162934999999997</v>
      </c>
      <c r="W158" s="168">
        <v>103.443033</v>
      </c>
      <c r="X158" s="658"/>
      <c r="Y158" s="169"/>
      <c r="Z158" s="169"/>
      <c r="AA158" s="169"/>
      <c r="AB158" s="169"/>
      <c r="AC158" s="127"/>
      <c r="AD158" s="170"/>
      <c r="AE158" s="129">
        <v>1</v>
      </c>
      <c r="AF158" s="130"/>
      <c r="AG158" s="127"/>
      <c r="AH158" s="170"/>
      <c r="AI158" s="219">
        <f>F158</f>
        <v>12.6</v>
      </c>
      <c r="AJ158" s="130"/>
      <c r="AK158" s="281" t="s">
        <v>190</v>
      </c>
    </row>
    <row r="159" spans="1:37" ht="12.75" customHeight="1" x14ac:dyDescent="0.25">
      <c r="A159" s="244" t="s">
        <v>20</v>
      </c>
      <c r="B159" s="152"/>
      <c r="C159" s="154"/>
      <c r="D159" s="154"/>
      <c r="E159" s="155"/>
      <c r="F159" s="241">
        <v>6.3</v>
      </c>
      <c r="G159" s="60">
        <v>1</v>
      </c>
      <c r="H159" s="173"/>
      <c r="I159" s="174"/>
      <c r="J159" s="175"/>
      <c r="K159" s="175"/>
      <c r="L159" s="176"/>
      <c r="M159" s="177"/>
      <c r="N159" s="178">
        <f>J158</f>
        <v>4.1790000000000003</v>
      </c>
      <c r="O159" s="179">
        <f>N159/F159*100</f>
        <v>66.333333333333343</v>
      </c>
      <c r="P159" s="317">
        <f>IF(G158&gt;(F159*1.05),0,(F159*1.05)-G158)</f>
        <v>2.8150000000000004</v>
      </c>
      <c r="Q159" s="317">
        <f>IF(N159&gt;(F159*1.05),0,(F159*1.05)-N159)</f>
        <v>2.4359999999999999</v>
      </c>
      <c r="R159" s="319">
        <f>IF(N159&gt;(1.05*F159),0,(F159*1.05)-N159)</f>
        <v>2.4359999999999999</v>
      </c>
      <c r="S159" s="659"/>
      <c r="T159" s="659"/>
      <c r="U159" s="659"/>
      <c r="V159" s="180"/>
      <c r="W159" s="181"/>
      <c r="X159" s="659"/>
      <c r="Y159" s="169"/>
      <c r="Z159" s="169"/>
      <c r="AA159" s="169"/>
      <c r="AB159" s="169"/>
      <c r="AC159" s="127"/>
      <c r="AD159" s="170"/>
      <c r="AE159" s="129"/>
      <c r="AF159" s="130"/>
      <c r="AG159" s="127"/>
      <c r="AH159" s="170"/>
      <c r="AI159" s="131"/>
      <c r="AJ159" s="130"/>
      <c r="AK159" s="281" t="s">
        <v>190</v>
      </c>
    </row>
    <row r="160" spans="1:37" s="169" customFormat="1" x14ac:dyDescent="0.25">
      <c r="A160" s="244" t="s">
        <v>15</v>
      </c>
      <c r="B160" s="152"/>
      <c r="C160" s="154"/>
      <c r="D160" s="154"/>
      <c r="E160" s="155"/>
      <c r="F160" s="241">
        <v>6.3</v>
      </c>
      <c r="G160" s="60">
        <v>2.8</v>
      </c>
      <c r="H160" s="184"/>
      <c r="I160" s="185"/>
      <c r="J160" s="186"/>
      <c r="K160" s="187"/>
      <c r="L160" s="187"/>
      <c r="M160" s="187"/>
      <c r="N160" s="188"/>
      <c r="O160" s="189"/>
      <c r="P160" s="189"/>
      <c r="Q160" s="165"/>
      <c r="R160" s="166"/>
      <c r="S160" s="660"/>
      <c r="T160" s="660"/>
      <c r="U160" s="660"/>
      <c r="V160" s="198"/>
      <c r="W160" s="199"/>
      <c r="X160" s="660"/>
      <c r="AC160" s="127"/>
      <c r="AD160" s="170"/>
      <c r="AE160" s="129"/>
      <c r="AF160" s="130"/>
      <c r="AG160" s="127"/>
      <c r="AH160" s="170"/>
      <c r="AI160" s="131"/>
      <c r="AJ160" s="130"/>
      <c r="AK160" s="281" t="s">
        <v>190</v>
      </c>
    </row>
    <row r="161" spans="1:37" s="169" customFormat="1" x14ac:dyDescent="0.2">
      <c r="A161" s="190" t="s">
        <v>174</v>
      </c>
      <c r="B161" s="200" t="s">
        <v>66</v>
      </c>
      <c r="C161" s="200" t="s">
        <v>66</v>
      </c>
      <c r="D161" s="200" t="s">
        <v>66</v>
      </c>
      <c r="E161" s="200" t="s">
        <v>66</v>
      </c>
      <c r="F161" s="98"/>
      <c r="G161" s="99"/>
      <c r="H161" s="239" t="s">
        <v>81</v>
      </c>
      <c r="I161" s="192" t="s">
        <v>66</v>
      </c>
      <c r="J161" s="99"/>
      <c r="K161" s="99"/>
      <c r="L161" s="99"/>
      <c r="M161" s="99"/>
      <c r="N161" s="99"/>
      <c r="O161" s="100"/>
      <c r="P161" s="100"/>
      <c r="Q161" s="101"/>
      <c r="R161" s="101"/>
      <c r="S161" s="102"/>
      <c r="T161" s="103"/>
      <c r="U161" s="102"/>
      <c r="V161" s="193"/>
      <c r="W161" s="194"/>
      <c r="X161" s="410"/>
      <c r="Y161" s="139"/>
      <c r="Z161" s="139"/>
      <c r="AA161" s="139"/>
      <c r="AB161" s="139"/>
      <c r="AC161" s="127"/>
      <c r="AD161" s="128"/>
      <c r="AE161" s="129"/>
      <c r="AF161" s="130"/>
      <c r="AG161" s="127"/>
      <c r="AH161" s="128"/>
      <c r="AI161" s="131"/>
      <c r="AJ161" s="130"/>
      <c r="AK161" s="281" t="s">
        <v>190</v>
      </c>
    </row>
    <row r="162" spans="1:37" s="306" customFormat="1" x14ac:dyDescent="0.25">
      <c r="A162" s="500" t="s">
        <v>265</v>
      </c>
      <c r="B162" s="195"/>
      <c r="C162" s="153"/>
      <c r="D162" s="153" t="s">
        <v>42</v>
      </c>
      <c r="E162" s="196"/>
      <c r="F162" s="201">
        <f>F163+F164</f>
        <v>26</v>
      </c>
      <c r="G162" s="157">
        <f>G163+G164</f>
        <v>0.7</v>
      </c>
      <c r="H162" s="158">
        <v>0.03</v>
      </c>
      <c r="I162" s="159">
        <v>0.03</v>
      </c>
      <c r="J162" s="160">
        <f>G162+I162</f>
        <v>0.73</v>
      </c>
      <c r="K162" s="161">
        <v>0</v>
      </c>
      <c r="L162" s="162">
        <v>2.6</v>
      </c>
      <c r="M162" s="161">
        <f>K162+L162</f>
        <v>2.6</v>
      </c>
      <c r="N162" s="163"/>
      <c r="O162" s="164"/>
      <c r="P162" s="164"/>
      <c r="Q162" s="165"/>
      <c r="R162" s="166"/>
      <c r="S162" s="658" t="s">
        <v>83</v>
      </c>
      <c r="T162" s="658" t="s">
        <v>266</v>
      </c>
      <c r="U162" s="658"/>
      <c r="V162" s="167">
        <v>57.349527000000002</v>
      </c>
      <c r="W162" s="168">
        <v>103.38576500000001</v>
      </c>
      <c r="X162" s="658"/>
      <c r="Y162" s="169"/>
      <c r="Z162" s="169"/>
      <c r="AA162" s="169"/>
      <c r="AB162" s="169"/>
      <c r="AC162" s="127"/>
      <c r="AD162" s="170"/>
      <c r="AE162" s="129">
        <v>1</v>
      </c>
      <c r="AF162" s="130"/>
      <c r="AG162" s="127"/>
      <c r="AH162" s="170"/>
      <c r="AI162" s="219">
        <f>F162</f>
        <v>26</v>
      </c>
      <c r="AJ162" s="130"/>
      <c r="AK162" s="281" t="s">
        <v>190</v>
      </c>
    </row>
    <row r="163" spans="1:37" s="306" customFormat="1" ht="12.75" customHeight="1" x14ac:dyDescent="0.25">
      <c r="A163" s="244" t="s">
        <v>20</v>
      </c>
      <c r="B163" s="152"/>
      <c r="C163" s="154"/>
      <c r="D163" s="154"/>
      <c r="E163" s="155"/>
      <c r="F163" s="241">
        <v>16</v>
      </c>
      <c r="G163" s="60">
        <v>0.7</v>
      </c>
      <c r="H163" s="173"/>
      <c r="I163" s="174"/>
      <c r="J163" s="175"/>
      <c r="K163" s="175"/>
      <c r="L163" s="176"/>
      <c r="M163" s="177"/>
      <c r="N163" s="178">
        <f>J162</f>
        <v>0.73</v>
      </c>
      <c r="O163" s="179">
        <f>N163/F163*100</f>
        <v>4.5625</v>
      </c>
      <c r="P163" s="317">
        <f>IF(G162&gt;(F163*1.05),0,(F163*1.05)-G162)</f>
        <v>16.100000000000001</v>
      </c>
      <c r="Q163" s="317">
        <f>IF(N163&gt;(F163*1.05),0,(F163*1.05)-N163)</f>
        <v>16.07</v>
      </c>
      <c r="R163" s="319">
        <f>IF(N163&gt;(1.05*F163),0,(F163*1.05)-N163)</f>
        <v>16.07</v>
      </c>
      <c r="S163" s="659"/>
      <c r="T163" s="659"/>
      <c r="U163" s="659"/>
      <c r="V163" s="180"/>
      <c r="W163" s="181"/>
      <c r="X163" s="659"/>
      <c r="Y163" s="169"/>
      <c r="Z163" s="169"/>
      <c r="AA163" s="169"/>
      <c r="AB163" s="169"/>
      <c r="AC163" s="127"/>
      <c r="AD163" s="170"/>
      <c r="AE163" s="129"/>
      <c r="AF163" s="130"/>
      <c r="AG163" s="127"/>
      <c r="AH163" s="170"/>
      <c r="AI163" s="131"/>
      <c r="AJ163" s="130"/>
      <c r="AK163" s="281" t="s">
        <v>190</v>
      </c>
    </row>
    <row r="164" spans="1:37" x14ac:dyDescent="0.2">
      <c r="A164" s="244" t="s">
        <v>15</v>
      </c>
      <c r="B164" s="152"/>
      <c r="C164" s="154"/>
      <c r="D164" s="154"/>
      <c r="E164" s="155"/>
      <c r="F164" s="241">
        <v>10</v>
      </c>
      <c r="G164" s="217">
        <v>0</v>
      </c>
      <c r="H164" s="184"/>
      <c r="I164" s="185"/>
      <c r="J164" s="186"/>
      <c r="K164" s="187"/>
      <c r="L164" s="187"/>
      <c r="M164" s="187"/>
      <c r="N164" s="188"/>
      <c r="O164" s="189"/>
      <c r="P164" s="189"/>
      <c r="Q164" s="165"/>
      <c r="R164" s="166"/>
      <c r="S164" s="660"/>
      <c r="T164" s="660"/>
      <c r="U164" s="660"/>
      <c r="V164" s="198"/>
      <c r="W164" s="199"/>
      <c r="X164" s="660"/>
      <c r="Y164" s="169"/>
      <c r="Z164" s="169"/>
      <c r="AA164" s="169"/>
      <c r="AB164" s="169"/>
      <c r="AC164" s="127"/>
      <c r="AD164" s="170"/>
      <c r="AE164" s="129"/>
      <c r="AF164" s="130"/>
      <c r="AG164" s="127"/>
      <c r="AH164" s="170"/>
      <c r="AI164" s="131"/>
      <c r="AJ164" s="130"/>
      <c r="AK164" s="281" t="s">
        <v>190</v>
      </c>
    </row>
    <row r="165" spans="1:37" x14ac:dyDescent="0.2">
      <c r="A165" s="190" t="s">
        <v>174</v>
      </c>
      <c r="B165" s="200" t="s">
        <v>66</v>
      </c>
      <c r="C165" s="200" t="s">
        <v>66</v>
      </c>
      <c r="D165" s="200" t="s">
        <v>66</v>
      </c>
      <c r="E165" s="200" t="s">
        <v>66</v>
      </c>
      <c r="F165" s="98"/>
      <c r="G165" s="99"/>
      <c r="H165" s="239" t="s">
        <v>81</v>
      </c>
      <c r="I165" s="192" t="s">
        <v>66</v>
      </c>
      <c r="J165" s="99"/>
      <c r="K165" s="99"/>
      <c r="L165" s="99"/>
      <c r="M165" s="99"/>
      <c r="N165" s="99"/>
      <c r="O165" s="100"/>
      <c r="P165" s="100"/>
      <c r="Q165" s="101"/>
      <c r="R165" s="101"/>
      <c r="S165" s="102"/>
      <c r="T165" s="103"/>
      <c r="U165" s="102"/>
      <c r="V165" s="193"/>
      <c r="W165" s="194"/>
      <c r="X165" s="410"/>
      <c r="AC165" s="127"/>
      <c r="AD165" s="128"/>
      <c r="AE165" s="129"/>
      <c r="AF165" s="130"/>
      <c r="AG165" s="127"/>
      <c r="AH165" s="128"/>
      <c r="AI165" s="131"/>
      <c r="AJ165" s="130"/>
      <c r="AK165" s="281" t="s">
        <v>190</v>
      </c>
    </row>
    <row r="166" spans="1:37" s="306" customFormat="1" x14ac:dyDescent="0.25">
      <c r="A166" s="240" t="s">
        <v>267</v>
      </c>
      <c r="B166" s="195"/>
      <c r="C166" s="153"/>
      <c r="D166" s="153" t="s">
        <v>42</v>
      </c>
      <c r="E166" s="196"/>
      <c r="F166" s="201">
        <f>F167+F168</f>
        <v>32</v>
      </c>
      <c r="G166" s="157">
        <f>G167+G168</f>
        <v>2.7</v>
      </c>
      <c r="H166" s="158">
        <v>7.7</v>
      </c>
      <c r="I166" s="159">
        <v>7.7</v>
      </c>
      <c r="J166" s="160">
        <f>G166+I166</f>
        <v>10.4</v>
      </c>
      <c r="K166" s="161">
        <v>0</v>
      </c>
      <c r="L166" s="162">
        <v>10</v>
      </c>
      <c r="M166" s="161">
        <f>K166+L166</f>
        <v>10</v>
      </c>
      <c r="N166" s="163"/>
      <c r="O166" s="164"/>
      <c r="P166" s="164"/>
      <c r="Q166" s="165"/>
      <c r="R166" s="166"/>
      <c r="S166" s="658" t="s">
        <v>83</v>
      </c>
      <c r="T166" s="658" t="s">
        <v>84</v>
      </c>
      <c r="U166" s="658"/>
      <c r="V166" s="167">
        <v>57.814552999999997</v>
      </c>
      <c r="W166" s="168">
        <v>103.554216</v>
      </c>
      <c r="X166" s="658"/>
      <c r="Y166" s="139"/>
      <c r="Z166" s="139"/>
      <c r="AA166" s="139"/>
      <c r="AB166" s="139"/>
      <c r="AC166" s="127"/>
      <c r="AD166" s="128"/>
      <c r="AE166" s="129">
        <v>1</v>
      </c>
      <c r="AF166" s="130"/>
      <c r="AG166" s="127"/>
      <c r="AH166" s="128"/>
      <c r="AI166" s="219">
        <f>F166</f>
        <v>32</v>
      </c>
      <c r="AJ166" s="130"/>
      <c r="AK166" s="281" t="s">
        <v>190</v>
      </c>
    </row>
    <row r="167" spans="1:37" s="306" customFormat="1" ht="12.75" customHeight="1" x14ac:dyDescent="0.25">
      <c r="A167" s="240" t="s">
        <v>20</v>
      </c>
      <c r="B167" s="152"/>
      <c r="C167" s="154"/>
      <c r="D167" s="154"/>
      <c r="E167" s="155"/>
      <c r="F167" s="241">
        <v>16</v>
      </c>
      <c r="G167" s="242">
        <v>1.6</v>
      </c>
      <c r="H167" s="173"/>
      <c r="I167" s="174"/>
      <c r="J167" s="175"/>
      <c r="K167" s="175"/>
      <c r="L167" s="176"/>
      <c r="M167" s="177"/>
      <c r="N167" s="178">
        <f>J166</f>
        <v>10.4</v>
      </c>
      <c r="O167" s="179">
        <f>N167/F167*100</f>
        <v>65</v>
      </c>
      <c r="P167" s="317">
        <f>IF(G166&gt;(F167*1.05),0,(F167*1.05)-G166)</f>
        <v>14.100000000000001</v>
      </c>
      <c r="Q167" s="317">
        <f>IF(N167&gt;(F167*1.05),0,(F167*1.05)-N167)</f>
        <v>6.4</v>
      </c>
      <c r="R167" s="319">
        <f>IF(N167&gt;(1.05*F167),0,(F167*1.05)-N167)</f>
        <v>6.4</v>
      </c>
      <c r="S167" s="659"/>
      <c r="T167" s="659"/>
      <c r="U167" s="659"/>
      <c r="V167" s="180"/>
      <c r="W167" s="181"/>
      <c r="X167" s="659"/>
      <c r="Y167" s="169"/>
      <c r="Z167" s="169"/>
      <c r="AA167" s="169"/>
      <c r="AB167" s="169"/>
      <c r="AC167" s="127"/>
      <c r="AD167" s="170"/>
      <c r="AE167" s="129"/>
      <c r="AF167" s="130"/>
      <c r="AG167" s="127"/>
      <c r="AH167" s="170"/>
      <c r="AI167" s="131"/>
      <c r="AJ167" s="130"/>
      <c r="AK167" s="281" t="s">
        <v>190</v>
      </c>
    </row>
    <row r="168" spans="1:37" s="9" customFormat="1" x14ac:dyDescent="0.25">
      <c r="A168" s="240" t="s">
        <v>15</v>
      </c>
      <c r="B168" s="152"/>
      <c r="C168" s="154"/>
      <c r="D168" s="154"/>
      <c r="E168" s="155"/>
      <c r="F168" s="241">
        <v>16</v>
      </c>
      <c r="G168" s="242">
        <v>1.1000000000000001</v>
      </c>
      <c r="H168" s="184"/>
      <c r="I168" s="185"/>
      <c r="J168" s="186"/>
      <c r="K168" s="187"/>
      <c r="L168" s="187"/>
      <c r="M168" s="187"/>
      <c r="N168" s="188"/>
      <c r="O168" s="189"/>
      <c r="P168" s="189"/>
      <c r="Q168" s="165"/>
      <c r="R168" s="166"/>
      <c r="S168" s="660"/>
      <c r="T168" s="660"/>
      <c r="U168" s="660"/>
      <c r="V168" s="198"/>
      <c r="W168" s="199"/>
      <c r="X168" s="660"/>
      <c r="Y168" s="169"/>
      <c r="Z168" s="169"/>
      <c r="AA168" s="169"/>
      <c r="AB168" s="169"/>
      <c r="AC168" s="127"/>
      <c r="AD168" s="170"/>
      <c r="AE168" s="129"/>
      <c r="AF168" s="130"/>
      <c r="AG168" s="127"/>
      <c r="AH168" s="170"/>
      <c r="AI168" s="131"/>
      <c r="AJ168" s="130"/>
      <c r="AK168" s="281" t="s">
        <v>190</v>
      </c>
    </row>
    <row r="169" spans="1:37" s="9" customFormat="1" x14ac:dyDescent="0.2">
      <c r="A169" s="190" t="s">
        <v>174</v>
      </c>
      <c r="B169" s="200" t="s">
        <v>66</v>
      </c>
      <c r="C169" s="200" t="s">
        <v>66</v>
      </c>
      <c r="D169" s="200" t="s">
        <v>66</v>
      </c>
      <c r="E169" s="200" t="s">
        <v>66</v>
      </c>
      <c r="F169" s="98"/>
      <c r="G169" s="99"/>
      <c r="H169" s="239" t="s">
        <v>81</v>
      </c>
      <c r="I169" s="192" t="s">
        <v>66</v>
      </c>
      <c r="J169" s="99"/>
      <c r="K169" s="99"/>
      <c r="L169" s="99"/>
      <c r="M169" s="99"/>
      <c r="N169" s="99"/>
      <c r="O169" s="100"/>
      <c r="P169" s="100"/>
      <c r="Q169" s="101"/>
      <c r="R169" s="101"/>
      <c r="S169" s="102"/>
      <c r="T169" s="103"/>
      <c r="U169" s="102"/>
      <c r="V169" s="193"/>
      <c r="W169" s="194"/>
      <c r="X169" s="410"/>
      <c r="Y169" s="139"/>
      <c r="Z169" s="139"/>
      <c r="AA169" s="139"/>
      <c r="AB169" s="139"/>
      <c r="AC169" s="127"/>
      <c r="AD169" s="128"/>
      <c r="AE169" s="129"/>
      <c r="AF169" s="130"/>
      <c r="AG169" s="127"/>
      <c r="AH169" s="128"/>
      <c r="AI169" s="131"/>
      <c r="AJ169" s="130"/>
      <c r="AK169" s="281" t="s">
        <v>190</v>
      </c>
    </row>
    <row r="170" spans="1:37" s="306" customFormat="1" x14ac:dyDescent="0.25">
      <c r="A170" s="500" t="s">
        <v>268</v>
      </c>
      <c r="B170" s="195"/>
      <c r="C170" s="153"/>
      <c r="D170" s="153" t="s">
        <v>82</v>
      </c>
      <c r="E170" s="196"/>
      <c r="F170" s="201">
        <f>F171+F172</f>
        <v>50</v>
      </c>
      <c r="G170" s="157">
        <f>G171+G172</f>
        <v>4.5</v>
      </c>
      <c r="H170" s="158">
        <v>5.0000000000000044E-3</v>
      </c>
      <c r="I170" s="159">
        <v>5.0000000000000044E-3</v>
      </c>
      <c r="J170" s="160">
        <f>G170+I170</f>
        <v>4.5049999999999999</v>
      </c>
      <c r="K170" s="161">
        <v>5.3650000000000002</v>
      </c>
      <c r="L170" s="162">
        <v>16.350000000000001</v>
      </c>
      <c r="M170" s="161">
        <f>K170+L170</f>
        <v>21.715000000000003</v>
      </c>
      <c r="N170" s="163"/>
      <c r="O170" s="164"/>
      <c r="P170" s="164"/>
      <c r="Q170" s="165"/>
      <c r="R170" s="166"/>
      <c r="S170" s="658" t="s">
        <v>83</v>
      </c>
      <c r="T170" s="658" t="s">
        <v>269</v>
      </c>
      <c r="U170" s="658"/>
      <c r="V170" s="167">
        <v>57.175992999999998</v>
      </c>
      <c r="W170" s="168">
        <v>103.413802</v>
      </c>
      <c r="X170" s="658"/>
      <c r="Y170" s="139"/>
      <c r="Z170" s="139"/>
      <c r="AA170" s="139"/>
      <c r="AB170" s="139"/>
      <c r="AC170" s="127"/>
      <c r="AD170" s="128"/>
      <c r="AE170" s="129">
        <v>1</v>
      </c>
      <c r="AF170" s="130"/>
      <c r="AG170" s="127"/>
      <c r="AH170" s="128"/>
      <c r="AI170" s="219">
        <f>F170</f>
        <v>50</v>
      </c>
      <c r="AJ170" s="130"/>
      <c r="AK170" s="281" t="s">
        <v>190</v>
      </c>
    </row>
    <row r="171" spans="1:37" s="9" customFormat="1" x14ac:dyDescent="0.25">
      <c r="A171" s="244" t="s">
        <v>20</v>
      </c>
      <c r="B171" s="152"/>
      <c r="C171" s="154"/>
      <c r="D171" s="154"/>
      <c r="E171" s="155"/>
      <c r="F171" s="241">
        <v>25</v>
      </c>
      <c r="G171" s="60">
        <v>2.7</v>
      </c>
      <c r="H171" s="173"/>
      <c r="I171" s="174"/>
      <c r="J171" s="175"/>
      <c r="K171" s="175"/>
      <c r="L171" s="176"/>
      <c r="M171" s="177"/>
      <c r="N171" s="178">
        <f>J170</f>
        <v>4.5049999999999999</v>
      </c>
      <c r="O171" s="179">
        <f>N171/F171*100</f>
        <v>18.02</v>
      </c>
      <c r="P171" s="317">
        <f>IF(G170&gt;(F171*1.05),0,(F171*1.05)-G170)</f>
        <v>21.75</v>
      </c>
      <c r="Q171" s="317">
        <f>IF(N171&gt;(F171*1.05),0,(F171*1.05)-N171)</f>
        <v>21.745000000000001</v>
      </c>
      <c r="R171" s="319">
        <f>IF(N171&gt;(1.05*F171),0,(F171*1.05)-N171)</f>
        <v>21.745000000000001</v>
      </c>
      <c r="S171" s="659"/>
      <c r="T171" s="659"/>
      <c r="U171" s="659"/>
      <c r="V171" s="180"/>
      <c r="W171" s="181"/>
      <c r="X171" s="659"/>
      <c r="Y171" s="139"/>
      <c r="Z171" s="139"/>
      <c r="AA171" s="139"/>
      <c r="AB171" s="139"/>
      <c r="AC171" s="127"/>
      <c r="AD171" s="128"/>
      <c r="AE171" s="129"/>
      <c r="AF171" s="130"/>
      <c r="AG171" s="127"/>
      <c r="AH171" s="128"/>
      <c r="AI171" s="131"/>
      <c r="AJ171" s="130"/>
      <c r="AK171" s="281" t="s">
        <v>190</v>
      </c>
    </row>
    <row r="172" spans="1:37" s="9" customFormat="1" x14ac:dyDescent="0.25">
      <c r="A172" s="244" t="s">
        <v>15</v>
      </c>
      <c r="B172" s="152"/>
      <c r="C172" s="154"/>
      <c r="D172" s="154"/>
      <c r="E172" s="155"/>
      <c r="F172" s="241">
        <v>25</v>
      </c>
      <c r="G172" s="60">
        <v>1.8</v>
      </c>
      <c r="H172" s="184"/>
      <c r="I172" s="185"/>
      <c r="J172" s="186"/>
      <c r="K172" s="187"/>
      <c r="L172" s="187"/>
      <c r="M172" s="187"/>
      <c r="N172" s="188"/>
      <c r="O172" s="189"/>
      <c r="P172" s="189"/>
      <c r="Q172" s="165"/>
      <c r="R172" s="166"/>
      <c r="S172" s="660"/>
      <c r="T172" s="660"/>
      <c r="U172" s="660"/>
      <c r="V172" s="198"/>
      <c r="W172" s="199"/>
      <c r="X172" s="660"/>
      <c r="Y172" s="139"/>
      <c r="Z172" s="139"/>
      <c r="AA172" s="139"/>
      <c r="AB172" s="139"/>
      <c r="AC172" s="127"/>
      <c r="AD172" s="128"/>
      <c r="AE172" s="129"/>
      <c r="AF172" s="130"/>
      <c r="AG172" s="127"/>
      <c r="AH172" s="128"/>
      <c r="AI172" s="131"/>
      <c r="AJ172" s="130"/>
      <c r="AK172" s="281" t="s">
        <v>190</v>
      </c>
    </row>
    <row r="173" spans="1:37" s="9" customFormat="1" x14ac:dyDescent="0.2">
      <c r="A173" s="190" t="s">
        <v>174</v>
      </c>
      <c r="B173" s="200" t="s">
        <v>66</v>
      </c>
      <c r="C173" s="200" t="s">
        <v>66</v>
      </c>
      <c r="D173" s="200" t="s">
        <v>66</v>
      </c>
      <c r="E173" s="200" t="s">
        <v>66</v>
      </c>
      <c r="F173" s="98"/>
      <c r="G173" s="99"/>
      <c r="H173" s="239" t="s">
        <v>81</v>
      </c>
      <c r="I173" s="192" t="s">
        <v>66</v>
      </c>
      <c r="J173" s="99"/>
      <c r="K173" s="99"/>
      <c r="L173" s="99"/>
      <c r="M173" s="99"/>
      <c r="N173" s="99"/>
      <c r="O173" s="100"/>
      <c r="P173" s="100"/>
      <c r="Q173" s="101"/>
      <c r="R173" s="101"/>
      <c r="S173" s="102"/>
      <c r="T173" s="103"/>
      <c r="U173" s="102"/>
      <c r="V173" s="193"/>
      <c r="W173" s="194"/>
      <c r="X173" s="410"/>
      <c r="Y173" s="139"/>
      <c r="Z173" s="139"/>
      <c r="AA173" s="139"/>
      <c r="AB173" s="139"/>
      <c r="AC173" s="127"/>
      <c r="AD173" s="128"/>
      <c r="AE173" s="129"/>
      <c r="AF173" s="130"/>
      <c r="AG173" s="127"/>
      <c r="AH173" s="128"/>
      <c r="AI173" s="131"/>
      <c r="AJ173" s="130"/>
      <c r="AK173" s="281" t="s">
        <v>190</v>
      </c>
    </row>
    <row r="174" spans="1:37" s="306" customFormat="1" x14ac:dyDescent="0.25">
      <c r="A174" s="501" t="s">
        <v>270</v>
      </c>
      <c r="B174" s="195"/>
      <c r="C174" s="153"/>
      <c r="D174" s="153" t="s">
        <v>46</v>
      </c>
      <c r="E174" s="196"/>
      <c r="F174" s="201">
        <f>F175+F176</f>
        <v>32</v>
      </c>
      <c r="G174" s="157">
        <f>G175+G176</f>
        <v>6.6</v>
      </c>
      <c r="H174" s="158">
        <v>0.10800000000000001</v>
      </c>
      <c r="I174" s="159">
        <v>0.10800000000000001</v>
      </c>
      <c r="J174" s="160">
        <f>G174+I174</f>
        <v>6.7079999999999993</v>
      </c>
      <c r="K174" s="161">
        <v>5.5129999999999999</v>
      </c>
      <c r="L174" s="162">
        <v>13.53</v>
      </c>
      <c r="M174" s="161">
        <f>K174+L174</f>
        <v>19.042999999999999</v>
      </c>
      <c r="N174" s="163"/>
      <c r="O174" s="164"/>
      <c r="P174" s="164"/>
      <c r="Q174" s="165"/>
      <c r="R174" s="166"/>
      <c r="S174" s="658" t="s">
        <v>83</v>
      </c>
      <c r="T174" s="658" t="s">
        <v>271</v>
      </c>
      <c r="U174" s="658"/>
      <c r="V174" s="167">
        <v>56.563735000000001</v>
      </c>
      <c r="W174" s="168">
        <v>103.359613</v>
      </c>
      <c r="X174" s="658"/>
      <c r="Y174" s="139"/>
      <c r="Z174" s="139"/>
      <c r="AA174" s="139"/>
      <c r="AB174" s="139"/>
      <c r="AC174" s="127"/>
      <c r="AD174" s="128"/>
      <c r="AE174" s="129">
        <v>1</v>
      </c>
      <c r="AF174" s="130"/>
      <c r="AG174" s="127"/>
      <c r="AH174" s="128"/>
      <c r="AI174" s="219">
        <f>F174</f>
        <v>32</v>
      </c>
      <c r="AJ174" s="130"/>
      <c r="AK174" s="281" t="s">
        <v>190</v>
      </c>
    </row>
    <row r="175" spans="1:37" s="9" customFormat="1" ht="14.25" customHeight="1" x14ac:dyDescent="0.25">
      <c r="A175" s="244" t="s">
        <v>20</v>
      </c>
      <c r="B175" s="152"/>
      <c r="C175" s="154"/>
      <c r="D175" s="154"/>
      <c r="E175" s="155"/>
      <c r="F175" s="241">
        <v>16</v>
      </c>
      <c r="G175" s="60">
        <v>4.3</v>
      </c>
      <c r="H175" s="173"/>
      <c r="I175" s="174"/>
      <c r="J175" s="175"/>
      <c r="K175" s="175"/>
      <c r="L175" s="176"/>
      <c r="M175" s="177"/>
      <c r="N175" s="178">
        <f>J174</f>
        <v>6.7079999999999993</v>
      </c>
      <c r="O175" s="179">
        <f>N175/F175*100</f>
        <v>41.924999999999997</v>
      </c>
      <c r="P175" s="317">
        <f>IF(G174&gt;(F175*1.05),0,(F175*1.05)-G174)</f>
        <v>10.200000000000001</v>
      </c>
      <c r="Q175" s="317">
        <f>IF(N175&gt;(F175*1.05),0,(F175*1.05)-N175)</f>
        <v>10.092000000000002</v>
      </c>
      <c r="R175" s="319">
        <f>IF(N175&gt;(1.05*F175),0,(F175*1.05)-N175)</f>
        <v>10.092000000000002</v>
      </c>
      <c r="S175" s="659"/>
      <c r="T175" s="659"/>
      <c r="U175" s="659"/>
      <c r="V175" s="180"/>
      <c r="W175" s="181"/>
      <c r="X175" s="659"/>
      <c r="AC175" s="245"/>
      <c r="AD175" s="246"/>
      <c r="AE175" s="247"/>
      <c r="AF175" s="248"/>
      <c r="AG175" s="245"/>
      <c r="AH175" s="246"/>
      <c r="AI175" s="249"/>
      <c r="AJ175" s="248"/>
      <c r="AK175" s="281" t="s">
        <v>190</v>
      </c>
    </row>
    <row r="176" spans="1:37" s="9" customFormat="1" ht="14.25" x14ac:dyDescent="0.25">
      <c r="A176" s="244" t="s">
        <v>15</v>
      </c>
      <c r="B176" s="152"/>
      <c r="C176" s="154"/>
      <c r="D176" s="154"/>
      <c r="E176" s="155"/>
      <c r="F176" s="241">
        <v>16</v>
      </c>
      <c r="G176" s="60">
        <v>2.2999999999999998</v>
      </c>
      <c r="H176" s="184"/>
      <c r="I176" s="185"/>
      <c r="J176" s="186"/>
      <c r="K176" s="187"/>
      <c r="L176" s="187"/>
      <c r="M176" s="187"/>
      <c r="N176" s="188"/>
      <c r="O176" s="189"/>
      <c r="P176" s="189"/>
      <c r="Q176" s="165"/>
      <c r="R176" s="166"/>
      <c r="S176" s="660"/>
      <c r="T176" s="660"/>
      <c r="U176" s="660"/>
      <c r="V176" s="198"/>
      <c r="W176" s="199"/>
      <c r="X176" s="660"/>
      <c r="AC176" s="245"/>
      <c r="AD176" s="246"/>
      <c r="AE176" s="247"/>
      <c r="AF176" s="248"/>
      <c r="AG176" s="245"/>
      <c r="AH176" s="246"/>
      <c r="AI176" s="249"/>
      <c r="AJ176" s="248"/>
      <c r="AK176" s="281" t="s">
        <v>190</v>
      </c>
    </row>
    <row r="177" spans="1:37" s="9" customFormat="1" x14ac:dyDescent="0.2">
      <c r="A177" s="202" t="s">
        <v>175</v>
      </c>
      <c r="B177" s="223" t="s">
        <v>66</v>
      </c>
      <c r="C177" s="223" t="s">
        <v>66</v>
      </c>
      <c r="D177" s="223" t="s">
        <v>66</v>
      </c>
      <c r="E177" s="223" t="s">
        <v>66</v>
      </c>
      <c r="F177" s="204"/>
      <c r="G177" s="205"/>
      <c r="H177" s="206" t="s">
        <v>272</v>
      </c>
      <c r="I177" s="207" t="s">
        <v>66</v>
      </c>
      <c r="J177" s="205"/>
      <c r="K177" s="205"/>
      <c r="L177" s="205"/>
      <c r="M177" s="205"/>
      <c r="N177" s="205"/>
      <c r="O177" s="208"/>
      <c r="P177" s="208"/>
      <c r="Q177" s="209"/>
      <c r="R177" s="209"/>
      <c r="S177" s="210"/>
      <c r="T177" s="211"/>
      <c r="U177" s="210"/>
      <c r="V177" s="212"/>
      <c r="W177" s="213"/>
      <c r="X177" s="410"/>
      <c r="Y177" s="139"/>
      <c r="Z177" s="139"/>
      <c r="AA177" s="139"/>
      <c r="AB177" s="139"/>
      <c r="AC177" s="127"/>
      <c r="AD177" s="128"/>
      <c r="AE177" s="129"/>
      <c r="AF177" s="130"/>
      <c r="AG177" s="127"/>
      <c r="AH177" s="128"/>
      <c r="AI177" s="131"/>
      <c r="AJ177" s="130"/>
      <c r="AK177" s="281" t="s">
        <v>190</v>
      </c>
    </row>
    <row r="178" spans="1:37" s="306" customFormat="1" x14ac:dyDescent="0.25">
      <c r="A178" s="240" t="s">
        <v>273</v>
      </c>
      <c r="B178" s="214"/>
      <c r="C178" s="215"/>
      <c r="D178" s="215"/>
      <c r="E178" s="216" t="s">
        <v>40</v>
      </c>
      <c r="F178" s="230">
        <f>F179+F180</f>
        <v>3.2</v>
      </c>
      <c r="G178" s="231">
        <f>G179+G180</f>
        <v>0.8</v>
      </c>
      <c r="H178" s="232">
        <v>0</v>
      </c>
      <c r="I178" s="233">
        <v>0</v>
      </c>
      <c r="J178" s="234">
        <f>G178+I178</f>
        <v>0.8</v>
      </c>
      <c r="K178" s="235">
        <v>0.85</v>
      </c>
      <c r="L178" s="236">
        <v>2</v>
      </c>
      <c r="M178" s="161">
        <f>K178+L178</f>
        <v>2.85</v>
      </c>
      <c r="N178" s="163"/>
      <c r="O178" s="164"/>
      <c r="P178" s="164"/>
      <c r="Q178" s="165"/>
      <c r="R178" s="166"/>
      <c r="S178" s="658" t="s">
        <v>83</v>
      </c>
      <c r="T178" s="658" t="s">
        <v>274</v>
      </c>
      <c r="U178" s="658"/>
      <c r="V178" s="167">
        <v>57.215038</v>
      </c>
      <c r="W178" s="168">
        <v>102.469431</v>
      </c>
      <c r="X178" s="658"/>
      <c r="Y178" s="9"/>
      <c r="Z178" s="9"/>
      <c r="AA178" s="9"/>
      <c r="AB178" s="9"/>
      <c r="AC178" s="245"/>
      <c r="AD178" s="246"/>
      <c r="AE178" s="247"/>
      <c r="AF178" s="248">
        <v>1</v>
      </c>
      <c r="AG178" s="245"/>
      <c r="AH178" s="246"/>
      <c r="AI178" s="249"/>
      <c r="AJ178" s="502">
        <f>F178</f>
        <v>3.2</v>
      </c>
      <c r="AK178" s="281" t="s">
        <v>190</v>
      </c>
    </row>
    <row r="179" spans="1:37" ht="14.25" customHeight="1" x14ac:dyDescent="0.25">
      <c r="A179" s="240" t="s">
        <v>20</v>
      </c>
      <c r="B179" s="152"/>
      <c r="C179" s="154"/>
      <c r="D179" s="154"/>
      <c r="E179" s="155"/>
      <c r="F179" s="241">
        <v>1.6</v>
      </c>
      <c r="G179" s="60">
        <v>0.8</v>
      </c>
      <c r="H179" s="173"/>
      <c r="I179" s="174"/>
      <c r="J179" s="175"/>
      <c r="K179" s="175"/>
      <c r="L179" s="176"/>
      <c r="M179" s="177"/>
      <c r="N179" s="178">
        <f>J178</f>
        <v>0.8</v>
      </c>
      <c r="O179" s="179">
        <f>N179/F179*100</f>
        <v>50</v>
      </c>
      <c r="P179" s="317">
        <f>IF(G178&gt;(F179*1.05),0,(F179*1.05)-G178)</f>
        <v>0.88000000000000012</v>
      </c>
      <c r="Q179" s="317">
        <f>IF(N179&gt;(F179*1.05),0,(F179*1.05)-N179)</f>
        <v>0.88000000000000012</v>
      </c>
      <c r="R179" s="319">
        <f>IF(N179&gt;(1.05*F179),0,(F179*1.05)-N179)</f>
        <v>0.88000000000000012</v>
      </c>
      <c r="S179" s="659"/>
      <c r="T179" s="659"/>
      <c r="U179" s="659"/>
      <c r="V179" s="180"/>
      <c r="W179" s="181"/>
      <c r="X179" s="659"/>
      <c r="Y179" s="9"/>
      <c r="Z179" s="9"/>
      <c r="AA179" s="9"/>
      <c r="AB179" s="9"/>
      <c r="AC179" s="245"/>
      <c r="AD179" s="246"/>
      <c r="AE179" s="247"/>
      <c r="AF179" s="248"/>
      <c r="AG179" s="245"/>
      <c r="AH179" s="246"/>
      <c r="AI179" s="249"/>
      <c r="AJ179" s="248"/>
      <c r="AK179" s="281" t="s">
        <v>190</v>
      </c>
    </row>
    <row r="180" spans="1:37" x14ac:dyDescent="0.2">
      <c r="A180" s="240" t="s">
        <v>15</v>
      </c>
      <c r="B180" s="152"/>
      <c r="C180" s="154"/>
      <c r="D180" s="154"/>
      <c r="E180" s="155"/>
      <c r="F180" s="241">
        <v>1.6</v>
      </c>
      <c r="G180" s="217">
        <v>0</v>
      </c>
      <c r="H180" s="184"/>
      <c r="I180" s="185"/>
      <c r="J180" s="186"/>
      <c r="K180" s="187"/>
      <c r="L180" s="187"/>
      <c r="M180" s="187"/>
      <c r="N180" s="188"/>
      <c r="O180" s="189"/>
      <c r="P180" s="189"/>
      <c r="Q180" s="165"/>
      <c r="R180" s="166"/>
      <c r="S180" s="660"/>
      <c r="T180" s="660"/>
      <c r="U180" s="660"/>
      <c r="V180" s="198"/>
      <c r="W180" s="199"/>
      <c r="X180" s="660"/>
      <c r="Y180" s="9"/>
      <c r="Z180" s="9"/>
      <c r="AA180" s="9"/>
      <c r="AB180" s="9"/>
      <c r="AC180" s="245"/>
      <c r="AD180" s="246"/>
      <c r="AE180" s="247"/>
      <c r="AF180" s="248"/>
      <c r="AG180" s="245"/>
      <c r="AH180" s="246"/>
      <c r="AI180" s="249"/>
      <c r="AJ180" s="248"/>
      <c r="AK180" s="281" t="s">
        <v>190</v>
      </c>
    </row>
    <row r="181" spans="1:37" x14ac:dyDescent="0.2">
      <c r="A181" s="202" t="s">
        <v>175</v>
      </c>
      <c r="B181" s="223" t="s">
        <v>66</v>
      </c>
      <c r="C181" s="223" t="s">
        <v>66</v>
      </c>
      <c r="D181" s="223" t="s">
        <v>66</v>
      </c>
      <c r="E181" s="223" t="s">
        <v>66</v>
      </c>
      <c r="F181" s="204"/>
      <c r="G181" s="205"/>
      <c r="H181" s="206" t="s">
        <v>272</v>
      </c>
      <c r="I181" s="207" t="s">
        <v>66</v>
      </c>
      <c r="J181" s="205"/>
      <c r="K181" s="205"/>
      <c r="L181" s="205"/>
      <c r="M181" s="205"/>
      <c r="N181" s="205"/>
      <c r="O181" s="208"/>
      <c r="P181" s="208"/>
      <c r="Q181" s="209"/>
      <c r="R181" s="209"/>
      <c r="S181" s="210"/>
      <c r="T181" s="211"/>
      <c r="U181" s="210"/>
      <c r="V181" s="212"/>
      <c r="W181" s="213"/>
      <c r="X181" s="410"/>
      <c r="AC181" s="127"/>
      <c r="AD181" s="128"/>
      <c r="AE181" s="129"/>
      <c r="AF181" s="130"/>
      <c r="AG181" s="127"/>
      <c r="AH181" s="128"/>
      <c r="AI181" s="131"/>
      <c r="AJ181" s="130"/>
      <c r="AK181" s="281" t="s">
        <v>190</v>
      </c>
    </row>
    <row r="182" spans="1:37" s="306" customFormat="1" x14ac:dyDescent="0.25">
      <c r="A182" s="240" t="s">
        <v>275</v>
      </c>
      <c r="B182" s="214"/>
      <c r="C182" s="215"/>
      <c r="D182" s="215"/>
      <c r="E182" s="216" t="s">
        <v>40</v>
      </c>
      <c r="F182" s="230">
        <f>F183+F184</f>
        <v>2</v>
      </c>
      <c r="G182" s="231">
        <f>G183+G184</f>
        <v>0.3</v>
      </c>
      <c r="H182" s="232">
        <v>0</v>
      </c>
      <c r="I182" s="233">
        <v>0</v>
      </c>
      <c r="J182" s="234">
        <f>G182+I182</f>
        <v>0.3</v>
      </c>
      <c r="K182" s="235">
        <v>0.28000000000000003</v>
      </c>
      <c r="L182" s="236">
        <v>0</v>
      </c>
      <c r="M182" s="161">
        <f>K182+L182</f>
        <v>0.28000000000000003</v>
      </c>
      <c r="N182" s="163"/>
      <c r="O182" s="164"/>
      <c r="P182" s="164"/>
      <c r="Q182" s="165"/>
      <c r="R182" s="166"/>
      <c r="S182" s="658" t="s">
        <v>83</v>
      </c>
      <c r="T182" s="658" t="s">
        <v>276</v>
      </c>
      <c r="U182" s="658"/>
      <c r="V182" s="167">
        <v>57.509321</v>
      </c>
      <c r="W182" s="168">
        <v>103.12740100000001</v>
      </c>
      <c r="X182" s="658"/>
      <c r="Y182" s="9"/>
      <c r="Z182" s="9"/>
      <c r="AA182" s="9"/>
      <c r="AB182" s="9"/>
      <c r="AC182" s="245"/>
      <c r="AD182" s="246"/>
      <c r="AE182" s="247"/>
      <c r="AF182" s="248">
        <v>1</v>
      </c>
      <c r="AG182" s="245"/>
      <c r="AH182" s="246"/>
      <c r="AI182" s="249"/>
      <c r="AJ182" s="502">
        <f>F182</f>
        <v>2</v>
      </c>
      <c r="AK182" s="281" t="s">
        <v>190</v>
      </c>
    </row>
    <row r="183" spans="1:37" s="9" customFormat="1" ht="14.25" customHeight="1" x14ac:dyDescent="0.25">
      <c r="A183" s="240" t="s">
        <v>20</v>
      </c>
      <c r="B183" s="152"/>
      <c r="C183" s="154"/>
      <c r="D183" s="154"/>
      <c r="E183" s="155"/>
      <c r="F183" s="241">
        <v>1</v>
      </c>
      <c r="G183" s="60">
        <v>0.3</v>
      </c>
      <c r="H183" s="173"/>
      <c r="I183" s="174"/>
      <c r="J183" s="175"/>
      <c r="K183" s="175"/>
      <c r="L183" s="176"/>
      <c r="M183" s="177"/>
      <c r="N183" s="178">
        <f>J182</f>
        <v>0.3</v>
      </c>
      <c r="O183" s="179">
        <f>N183/F183*100</f>
        <v>30</v>
      </c>
      <c r="P183" s="317">
        <f>IF(G182&gt;(F183*1.05),0,(F183*1.05)-G182)</f>
        <v>0.75</v>
      </c>
      <c r="Q183" s="317">
        <f>IF(N183&gt;(F183*1.05),0,(F183*1.05)-N183)</f>
        <v>0.75</v>
      </c>
      <c r="R183" s="319">
        <f>IF(N183&gt;(1.05*F183),0,(F183*1.05)-N183)</f>
        <v>0.75</v>
      </c>
      <c r="S183" s="659"/>
      <c r="T183" s="659"/>
      <c r="U183" s="659"/>
      <c r="V183" s="180"/>
      <c r="W183" s="181"/>
      <c r="X183" s="659"/>
      <c r="AC183" s="245"/>
      <c r="AD183" s="246"/>
      <c r="AE183" s="247"/>
      <c r="AF183" s="248"/>
      <c r="AG183" s="245"/>
      <c r="AH183" s="246"/>
      <c r="AI183" s="249"/>
      <c r="AJ183" s="248"/>
      <c r="AK183" s="281" t="s">
        <v>190</v>
      </c>
    </row>
    <row r="184" spans="1:37" s="9" customFormat="1" ht="14.25" x14ac:dyDescent="0.2">
      <c r="A184" s="240" t="s">
        <v>15</v>
      </c>
      <c r="B184" s="152"/>
      <c r="C184" s="154"/>
      <c r="D184" s="154"/>
      <c r="E184" s="155"/>
      <c r="F184" s="241">
        <v>1</v>
      </c>
      <c r="G184" s="217">
        <v>0</v>
      </c>
      <c r="H184" s="184"/>
      <c r="I184" s="185"/>
      <c r="J184" s="186"/>
      <c r="K184" s="187"/>
      <c r="L184" s="187"/>
      <c r="M184" s="187"/>
      <c r="N184" s="188"/>
      <c r="O184" s="189"/>
      <c r="P184" s="189"/>
      <c r="Q184" s="165"/>
      <c r="R184" s="166"/>
      <c r="S184" s="660"/>
      <c r="T184" s="660"/>
      <c r="U184" s="660"/>
      <c r="V184" s="198"/>
      <c r="W184" s="199"/>
      <c r="X184" s="660"/>
      <c r="AC184" s="245"/>
      <c r="AD184" s="246"/>
      <c r="AE184" s="247"/>
      <c r="AF184" s="248"/>
      <c r="AG184" s="245"/>
      <c r="AH184" s="246"/>
      <c r="AI184" s="249"/>
      <c r="AJ184" s="248"/>
      <c r="AK184" s="281" t="s">
        <v>190</v>
      </c>
    </row>
    <row r="185" spans="1:37" s="306" customFormat="1" x14ac:dyDescent="0.2">
      <c r="A185" s="202" t="s">
        <v>221</v>
      </c>
      <c r="B185" s="223" t="s">
        <v>66</v>
      </c>
      <c r="C185" s="223" t="s">
        <v>66</v>
      </c>
      <c r="D185" s="223" t="s">
        <v>66</v>
      </c>
      <c r="E185" s="223" t="s">
        <v>66</v>
      </c>
      <c r="F185" s="204"/>
      <c r="G185" s="205"/>
      <c r="H185" s="206" t="s">
        <v>81</v>
      </c>
      <c r="I185" s="207" t="s">
        <v>66</v>
      </c>
      <c r="J185" s="205"/>
      <c r="K185" s="205"/>
      <c r="L185" s="205"/>
      <c r="M185" s="205"/>
      <c r="N185" s="205"/>
      <c r="O185" s="208"/>
      <c r="P185" s="208"/>
      <c r="Q185" s="209"/>
      <c r="R185" s="209"/>
      <c r="S185" s="210"/>
      <c r="T185" s="211"/>
      <c r="U185" s="210"/>
      <c r="V185" s="212"/>
      <c r="W185" s="213"/>
      <c r="X185" s="410"/>
      <c r="Y185" s="139"/>
      <c r="Z185" s="139"/>
      <c r="AA185" s="139"/>
      <c r="AB185" s="139"/>
      <c r="AC185" s="127"/>
      <c r="AD185" s="128"/>
      <c r="AE185" s="129"/>
      <c r="AF185" s="130"/>
      <c r="AG185" s="127"/>
      <c r="AH185" s="128"/>
      <c r="AI185" s="131"/>
      <c r="AJ185" s="130"/>
      <c r="AK185" s="281" t="s">
        <v>190</v>
      </c>
    </row>
    <row r="186" spans="1:37" s="9" customFormat="1" ht="14.25" customHeight="1" x14ac:dyDescent="0.25">
      <c r="A186" s="229" t="s">
        <v>277</v>
      </c>
      <c r="B186" s="214"/>
      <c r="C186" s="215"/>
      <c r="D186" s="215"/>
      <c r="E186" s="216" t="s">
        <v>40</v>
      </c>
      <c r="F186" s="230">
        <f>F187+F188</f>
        <v>12.6</v>
      </c>
      <c r="G186" s="231">
        <f>G187+G188</f>
        <v>1.1000000000000001</v>
      </c>
      <c r="H186" s="232">
        <v>0</v>
      </c>
      <c r="I186" s="233">
        <v>0</v>
      </c>
      <c r="J186" s="234">
        <f>G186+I186</f>
        <v>1.1000000000000001</v>
      </c>
      <c r="K186" s="235">
        <v>0</v>
      </c>
      <c r="L186" s="236">
        <v>0</v>
      </c>
      <c r="M186" s="161">
        <f>K186+L186</f>
        <v>0</v>
      </c>
      <c r="N186" s="163"/>
      <c r="O186" s="164"/>
      <c r="P186" s="164"/>
      <c r="Q186" s="165"/>
      <c r="R186" s="166"/>
      <c r="S186" s="661" t="s">
        <v>79</v>
      </c>
      <c r="T186" s="658" t="s">
        <v>80</v>
      </c>
      <c r="U186" s="658"/>
      <c r="V186" s="167">
        <v>57.135712599999998</v>
      </c>
      <c r="W186" s="168">
        <v>103.296621</v>
      </c>
      <c r="X186" s="658"/>
      <c r="Y186" s="169"/>
      <c r="Z186" s="169"/>
      <c r="AA186" s="169"/>
      <c r="AB186" s="169"/>
      <c r="AC186" s="127"/>
      <c r="AD186" s="170"/>
      <c r="AE186" s="129"/>
      <c r="AF186" s="130">
        <v>1</v>
      </c>
      <c r="AG186" s="127"/>
      <c r="AH186" s="170"/>
      <c r="AI186" s="131"/>
      <c r="AJ186" s="130">
        <f>F186</f>
        <v>12.6</v>
      </c>
      <c r="AK186" s="281" t="s">
        <v>190</v>
      </c>
    </row>
    <row r="187" spans="1:37" s="9" customFormat="1" x14ac:dyDescent="0.2">
      <c r="A187" s="229" t="s">
        <v>17</v>
      </c>
      <c r="B187" s="152"/>
      <c r="C187" s="154"/>
      <c r="D187" s="154"/>
      <c r="E187" s="155"/>
      <c r="F187" s="237">
        <v>6.3</v>
      </c>
      <c r="G187" s="217">
        <v>0</v>
      </c>
      <c r="H187" s="173"/>
      <c r="I187" s="174"/>
      <c r="J187" s="175"/>
      <c r="K187" s="175"/>
      <c r="L187" s="176"/>
      <c r="M187" s="177"/>
      <c r="N187" s="178">
        <f>J186</f>
        <v>1.1000000000000001</v>
      </c>
      <c r="O187" s="179">
        <f>N187/F187*100</f>
        <v>17.460317460317462</v>
      </c>
      <c r="P187" s="317">
        <f>IF(G186&gt;(F187*1.05),0,(F187*1.05)-G186)</f>
        <v>5.5150000000000006</v>
      </c>
      <c r="Q187" s="317">
        <f>IF(N187&gt;(F187*1.05),0,(F187*1.05)-N187)</f>
        <v>5.5150000000000006</v>
      </c>
      <c r="R187" s="319">
        <f>IF(N187&gt;(1.05*F187),0,(F187*1.05)-N187)</f>
        <v>5.5150000000000006</v>
      </c>
      <c r="S187" s="662"/>
      <c r="T187" s="659"/>
      <c r="U187" s="659"/>
      <c r="V187" s="180"/>
      <c r="W187" s="181"/>
      <c r="X187" s="659"/>
      <c r="Y187" s="169"/>
      <c r="Z187" s="169"/>
      <c r="AA187" s="169"/>
      <c r="AB187" s="169"/>
      <c r="AC187" s="127"/>
      <c r="AD187" s="170"/>
      <c r="AE187" s="129"/>
      <c r="AF187" s="130"/>
      <c r="AG187" s="127"/>
      <c r="AH187" s="170"/>
      <c r="AI187" s="131"/>
      <c r="AJ187" s="130"/>
      <c r="AK187" s="281" t="s">
        <v>190</v>
      </c>
    </row>
    <row r="188" spans="1:37" s="9" customFormat="1" x14ac:dyDescent="0.25">
      <c r="A188" s="503" t="s">
        <v>18</v>
      </c>
      <c r="B188" s="152"/>
      <c r="C188" s="154"/>
      <c r="D188" s="154"/>
      <c r="E188" s="155"/>
      <c r="F188" s="504">
        <v>6.3</v>
      </c>
      <c r="G188" s="505">
        <v>1.1000000000000001</v>
      </c>
      <c r="H188" s="184"/>
      <c r="I188" s="185"/>
      <c r="J188" s="186"/>
      <c r="K188" s="187"/>
      <c r="L188" s="187"/>
      <c r="M188" s="187"/>
      <c r="N188" s="188"/>
      <c r="O188" s="189"/>
      <c r="P188" s="189"/>
      <c r="Q188" s="165"/>
      <c r="R188" s="166"/>
      <c r="S188" s="663"/>
      <c r="T188" s="660"/>
      <c r="U188" s="660"/>
      <c r="V188" s="198"/>
      <c r="W188" s="199"/>
      <c r="X188" s="660"/>
      <c r="Y188" s="169"/>
      <c r="Z188" s="169"/>
      <c r="AA188" s="169"/>
      <c r="AB188" s="169"/>
      <c r="AC188" s="127"/>
      <c r="AD188" s="170"/>
      <c r="AE188" s="129"/>
      <c r="AF188" s="130"/>
      <c r="AG188" s="127"/>
      <c r="AH188" s="170"/>
      <c r="AI188" s="131"/>
      <c r="AJ188" s="130"/>
      <c r="AK188" s="281" t="s">
        <v>190</v>
      </c>
    </row>
    <row r="189" spans="1:37" s="9" customFormat="1" x14ac:dyDescent="0.2">
      <c r="A189" s="202"/>
      <c r="B189" s="223" t="s">
        <v>66</v>
      </c>
      <c r="C189" s="223" t="s">
        <v>66</v>
      </c>
      <c r="D189" s="223" t="s">
        <v>66</v>
      </c>
      <c r="E189" s="223" t="s">
        <v>66</v>
      </c>
      <c r="F189" s="204"/>
      <c r="G189" s="205"/>
      <c r="H189" s="206"/>
      <c r="I189" s="207" t="s">
        <v>66</v>
      </c>
      <c r="J189" s="205"/>
      <c r="K189" s="205"/>
      <c r="L189" s="205"/>
      <c r="M189" s="205"/>
      <c r="N189" s="205"/>
      <c r="O189" s="208"/>
      <c r="P189" s="208"/>
      <c r="Q189" s="209"/>
      <c r="R189" s="209"/>
      <c r="S189" s="434"/>
      <c r="T189" s="211"/>
      <c r="U189" s="210"/>
      <c r="V189" s="212"/>
      <c r="W189" s="213"/>
      <c r="X189" s="410"/>
      <c r="Y189" s="139"/>
      <c r="Z189" s="139"/>
      <c r="AA189" s="139"/>
      <c r="AB189" s="139"/>
      <c r="AC189" s="127"/>
      <c r="AD189" s="128"/>
      <c r="AE189" s="129"/>
      <c r="AF189" s="130"/>
      <c r="AG189" s="127"/>
      <c r="AH189" s="128"/>
      <c r="AI189" s="131"/>
      <c r="AJ189" s="130"/>
      <c r="AK189" s="281" t="s">
        <v>190</v>
      </c>
    </row>
    <row r="190" spans="1:37" s="9" customFormat="1" x14ac:dyDescent="0.25">
      <c r="A190" s="506" t="s">
        <v>278</v>
      </c>
      <c r="B190" s="214"/>
      <c r="C190" s="215"/>
      <c r="D190" s="215"/>
      <c r="E190" s="216" t="s">
        <v>279</v>
      </c>
      <c r="F190" s="230">
        <f>F191</f>
        <v>1.6</v>
      </c>
      <c r="G190" s="231">
        <f>G191</f>
        <v>0.1</v>
      </c>
      <c r="H190" s="232">
        <v>0</v>
      </c>
      <c r="I190" s="233">
        <v>0</v>
      </c>
      <c r="J190" s="234">
        <f>G190+I190</f>
        <v>0.1</v>
      </c>
      <c r="K190" s="235">
        <v>1.36</v>
      </c>
      <c r="L190" s="236">
        <v>2.0699999999999998</v>
      </c>
      <c r="M190" s="161">
        <f>K190+L190</f>
        <v>3.4299999999999997</v>
      </c>
      <c r="N190" s="163"/>
      <c r="O190" s="164"/>
      <c r="P190" s="164"/>
      <c r="Q190" s="165"/>
      <c r="R190" s="166"/>
      <c r="S190" s="658" t="s">
        <v>83</v>
      </c>
      <c r="T190" s="658" t="s">
        <v>280</v>
      </c>
      <c r="U190" s="658"/>
      <c r="V190" s="167">
        <v>56.295881000000001</v>
      </c>
      <c r="W190" s="168">
        <v>103.574352</v>
      </c>
      <c r="X190" s="658"/>
      <c r="AC190" s="245"/>
      <c r="AD190" s="246"/>
      <c r="AE190" s="247"/>
      <c r="AF190" s="248">
        <v>1</v>
      </c>
      <c r="AG190" s="245"/>
      <c r="AH190" s="246"/>
      <c r="AI190" s="249"/>
      <c r="AJ190" s="248">
        <f>F190</f>
        <v>1.6</v>
      </c>
      <c r="AK190" s="281" t="s">
        <v>190</v>
      </c>
    </row>
    <row r="191" spans="1:37" s="306" customFormat="1" x14ac:dyDescent="0.25">
      <c r="A191" s="507" t="s">
        <v>20</v>
      </c>
      <c r="B191" s="152"/>
      <c r="C191" s="154"/>
      <c r="D191" s="154"/>
      <c r="E191" s="155"/>
      <c r="F191" s="474">
        <v>1.6</v>
      </c>
      <c r="G191" s="474">
        <v>0.1</v>
      </c>
      <c r="H191" s="173"/>
      <c r="I191" s="174"/>
      <c r="J191" s="175"/>
      <c r="K191" s="175"/>
      <c r="L191" s="176"/>
      <c r="M191" s="177"/>
      <c r="N191" s="178">
        <f>J190</f>
        <v>0.1</v>
      </c>
      <c r="O191" s="179">
        <f>N191/F191*100</f>
        <v>6.25</v>
      </c>
      <c r="P191" s="317">
        <f>IF(G190&gt;(F191*1.05),0,(F191*1.05)-G190)</f>
        <v>1.58</v>
      </c>
      <c r="Q191" s="317">
        <f>IF(N191&gt;(F191*1.05),0,(F191*1.05)-N191)</f>
        <v>1.58</v>
      </c>
      <c r="R191" s="319">
        <f>IF(N191&gt;(1.05*F191),0,(F191*1.05)-N191)</f>
        <v>1.58</v>
      </c>
      <c r="S191" s="660"/>
      <c r="T191" s="660"/>
      <c r="U191" s="659"/>
      <c r="V191" s="180"/>
      <c r="W191" s="181"/>
      <c r="X191" s="659"/>
      <c r="Y191" s="9"/>
      <c r="Z191" s="9"/>
      <c r="AA191" s="9"/>
      <c r="AB191" s="9"/>
      <c r="AC191" s="245"/>
      <c r="AD191" s="246"/>
      <c r="AE191" s="247"/>
      <c r="AF191" s="248"/>
      <c r="AG191" s="245"/>
      <c r="AH191" s="246"/>
      <c r="AI191" s="249"/>
      <c r="AJ191" s="248"/>
      <c r="AK191" s="281" t="s">
        <v>190</v>
      </c>
    </row>
    <row r="192" spans="1:37" s="9" customFormat="1" ht="14.25" customHeight="1" x14ac:dyDescent="0.2">
      <c r="A192" s="140"/>
      <c r="B192" s="142" t="s">
        <v>66</v>
      </c>
      <c r="C192" s="142" t="s">
        <v>66</v>
      </c>
      <c r="D192" s="142" t="s">
        <v>66</v>
      </c>
      <c r="E192" s="142" t="s">
        <v>66</v>
      </c>
      <c r="F192" s="142" t="s">
        <v>66</v>
      </c>
      <c r="G192" s="143"/>
      <c r="H192" s="408"/>
      <c r="I192" s="144" t="s">
        <v>66</v>
      </c>
      <c r="J192" s="143"/>
      <c r="K192" s="143"/>
      <c r="L192" s="143"/>
      <c r="M192" s="143"/>
      <c r="N192" s="143"/>
      <c r="O192" s="145"/>
      <c r="P192" s="145"/>
      <c r="Q192" s="146"/>
      <c r="R192" s="146"/>
      <c r="S192" s="147"/>
      <c r="T192" s="148"/>
      <c r="U192" s="147"/>
      <c r="V192" s="149"/>
      <c r="W192" s="150"/>
      <c r="X192" s="410"/>
      <c r="Y192" s="139"/>
      <c r="Z192" s="139"/>
      <c r="AA192" s="139"/>
      <c r="AB192" s="139"/>
      <c r="AC192" s="127"/>
      <c r="AD192" s="128"/>
      <c r="AE192" s="129"/>
      <c r="AF192" s="130"/>
      <c r="AG192" s="127"/>
      <c r="AH192" s="128"/>
      <c r="AI192" s="131"/>
      <c r="AJ192" s="130"/>
      <c r="AK192" s="281" t="s">
        <v>190</v>
      </c>
    </row>
    <row r="193" spans="1:37" s="9" customFormat="1" x14ac:dyDescent="0.25">
      <c r="A193" s="244" t="s">
        <v>281</v>
      </c>
      <c r="B193" s="152"/>
      <c r="C193" s="153" t="s">
        <v>235</v>
      </c>
      <c r="D193" s="154"/>
      <c r="E193" s="155"/>
      <c r="F193" s="230">
        <f>F194+F195</f>
        <v>80</v>
      </c>
      <c r="G193" s="231">
        <f>G194+G195</f>
        <v>22.1</v>
      </c>
      <c r="H193" s="232">
        <v>7.6000000000000012E-2</v>
      </c>
      <c r="I193" s="233">
        <v>7.6000000000000012E-2</v>
      </c>
      <c r="J193" s="234">
        <f>G193+I193</f>
        <v>22.176000000000002</v>
      </c>
      <c r="K193" s="235">
        <v>0</v>
      </c>
      <c r="L193" s="236">
        <v>50.15</v>
      </c>
      <c r="M193" s="161">
        <f>K193+L193</f>
        <v>50.15</v>
      </c>
      <c r="N193" s="163"/>
      <c r="O193" s="164"/>
      <c r="P193" s="164"/>
      <c r="Q193" s="165"/>
      <c r="R193" s="166"/>
      <c r="S193" s="661" t="s">
        <v>21</v>
      </c>
      <c r="T193" s="661" t="s">
        <v>86</v>
      </c>
      <c r="U193" s="661" t="s">
        <v>282</v>
      </c>
      <c r="V193" s="421">
        <v>57.979039999999998</v>
      </c>
      <c r="W193" s="422">
        <v>102.71682199999999</v>
      </c>
      <c r="X193" s="658"/>
      <c r="AC193" s="245"/>
      <c r="AD193" s="246">
        <v>1</v>
      </c>
      <c r="AE193" s="247"/>
      <c r="AF193" s="248"/>
      <c r="AG193" s="245"/>
      <c r="AH193" s="246">
        <f>F193</f>
        <v>80</v>
      </c>
      <c r="AI193" s="249"/>
      <c r="AJ193" s="248"/>
      <c r="AK193" s="281" t="s">
        <v>190</v>
      </c>
    </row>
    <row r="194" spans="1:37" s="9" customFormat="1" ht="14.25" x14ac:dyDescent="0.2">
      <c r="A194" s="244" t="s">
        <v>20</v>
      </c>
      <c r="B194" s="152"/>
      <c r="C194" s="154"/>
      <c r="D194" s="154"/>
      <c r="E194" s="155"/>
      <c r="F194" s="250">
        <v>40</v>
      </c>
      <c r="G194" s="508">
        <v>7</v>
      </c>
      <c r="H194" s="173"/>
      <c r="I194" s="174"/>
      <c r="J194" s="175"/>
      <c r="K194" s="175"/>
      <c r="L194" s="176"/>
      <c r="M194" s="177"/>
      <c r="N194" s="178">
        <f>J193</f>
        <v>22.176000000000002</v>
      </c>
      <c r="O194" s="179">
        <f>N194/F194*100</f>
        <v>55.44</v>
      </c>
      <c r="P194" s="317">
        <f>IF(G193&gt;(F194*1.05),0,(F194*1.05)-G193)</f>
        <v>19.899999999999999</v>
      </c>
      <c r="Q194" s="317">
        <f>IF(N194&gt;(F194*1.05),0,(F194*1.05)-N194)</f>
        <v>19.823999999999998</v>
      </c>
      <c r="R194" s="319">
        <f>IF(N194&gt;(1.05*F194),0,(F194*1.05)-N194)</f>
        <v>19.823999999999998</v>
      </c>
      <c r="S194" s="662"/>
      <c r="T194" s="662"/>
      <c r="U194" s="662"/>
      <c r="V194" s="425"/>
      <c r="W194" s="426"/>
      <c r="X194" s="659"/>
      <c r="AC194" s="245"/>
      <c r="AD194" s="246"/>
      <c r="AE194" s="247"/>
      <c r="AF194" s="248"/>
      <c r="AG194" s="245"/>
      <c r="AH194" s="246"/>
      <c r="AI194" s="249"/>
      <c r="AJ194" s="248"/>
      <c r="AK194" s="281" t="s">
        <v>190</v>
      </c>
    </row>
    <row r="195" spans="1:37" s="9" customFormat="1" ht="14.25" x14ac:dyDescent="0.2">
      <c r="A195" s="244" t="s">
        <v>15</v>
      </c>
      <c r="B195" s="152"/>
      <c r="C195" s="154"/>
      <c r="D195" s="154"/>
      <c r="E195" s="155"/>
      <c r="F195" s="250">
        <v>40</v>
      </c>
      <c r="G195" s="508">
        <v>15.1</v>
      </c>
      <c r="H195" s="184"/>
      <c r="I195" s="185"/>
      <c r="J195" s="186"/>
      <c r="K195" s="187"/>
      <c r="L195" s="187"/>
      <c r="M195" s="187"/>
      <c r="N195" s="188"/>
      <c r="O195" s="189"/>
      <c r="P195" s="189"/>
      <c r="Q195" s="165"/>
      <c r="R195" s="166"/>
      <c r="S195" s="662"/>
      <c r="T195" s="662"/>
      <c r="U195" s="662"/>
      <c r="V195" s="425"/>
      <c r="W195" s="426"/>
      <c r="X195" s="659"/>
      <c r="AC195" s="245"/>
      <c r="AD195" s="246"/>
      <c r="AE195" s="247"/>
      <c r="AF195" s="248"/>
      <c r="AG195" s="245"/>
      <c r="AH195" s="246"/>
      <c r="AI195" s="249"/>
      <c r="AJ195" s="248"/>
      <c r="AK195" s="281" t="s">
        <v>190</v>
      </c>
    </row>
    <row r="196" spans="1:37" s="9" customFormat="1" x14ac:dyDescent="0.2">
      <c r="A196" s="244" t="s">
        <v>44</v>
      </c>
      <c r="B196" s="152"/>
      <c r="C196" s="154"/>
      <c r="D196" s="154"/>
      <c r="E196" s="155"/>
      <c r="F196" s="250">
        <v>5.6</v>
      </c>
      <c r="G196" s="251">
        <v>0.7</v>
      </c>
      <c r="H196" s="488"/>
      <c r="I196" s="250"/>
      <c r="J196" s="277"/>
      <c r="K196" s="472"/>
      <c r="L196" s="170"/>
      <c r="M196" s="170"/>
      <c r="N196" s="277"/>
      <c r="O196" s="278"/>
      <c r="P196" s="278"/>
      <c r="Q196" s="274"/>
      <c r="R196" s="276"/>
      <c r="S196" s="311"/>
      <c r="T196" s="313"/>
      <c r="U196" s="311"/>
      <c r="V196" s="425"/>
      <c r="W196" s="426"/>
      <c r="X196" s="659"/>
      <c r="AC196" s="245"/>
      <c r="AD196" s="246"/>
      <c r="AE196" s="247"/>
      <c r="AF196" s="248"/>
      <c r="AG196" s="245"/>
      <c r="AH196" s="246">
        <f>F196+F197</f>
        <v>11.899999999999999</v>
      </c>
      <c r="AI196" s="249"/>
      <c r="AJ196" s="248"/>
      <c r="AK196" s="281" t="s">
        <v>190</v>
      </c>
    </row>
    <row r="197" spans="1:37" s="306" customFormat="1" x14ac:dyDescent="0.2">
      <c r="A197" s="244" t="s">
        <v>139</v>
      </c>
      <c r="B197" s="152"/>
      <c r="C197" s="154"/>
      <c r="D197" s="154"/>
      <c r="E197" s="155"/>
      <c r="F197" s="250">
        <v>6.3</v>
      </c>
      <c r="G197" s="251">
        <v>1.2</v>
      </c>
      <c r="H197" s="488"/>
      <c r="I197" s="250"/>
      <c r="J197" s="277"/>
      <c r="K197" s="472"/>
      <c r="L197" s="170"/>
      <c r="M197" s="170"/>
      <c r="N197" s="277"/>
      <c r="O197" s="278"/>
      <c r="P197" s="278"/>
      <c r="Q197" s="274"/>
      <c r="R197" s="276"/>
      <c r="S197" s="312"/>
      <c r="T197" s="314"/>
      <c r="U197" s="312"/>
      <c r="V197" s="431"/>
      <c r="W197" s="432"/>
      <c r="X197" s="660"/>
      <c r="Y197" s="9"/>
      <c r="Z197" s="9"/>
      <c r="AA197" s="9"/>
      <c r="AB197" s="9"/>
      <c r="AC197" s="245"/>
      <c r="AD197" s="246"/>
      <c r="AE197" s="247"/>
      <c r="AF197" s="248"/>
      <c r="AG197" s="245"/>
      <c r="AH197" s="246"/>
      <c r="AI197" s="249"/>
      <c r="AJ197" s="248"/>
      <c r="AK197" s="281" t="s">
        <v>190</v>
      </c>
    </row>
    <row r="198" spans="1:37" s="9" customFormat="1" ht="14.25" customHeight="1" x14ac:dyDescent="0.2">
      <c r="A198" s="140"/>
      <c r="B198" s="142" t="s">
        <v>66</v>
      </c>
      <c r="C198" s="142" t="s">
        <v>66</v>
      </c>
      <c r="D198" s="142" t="s">
        <v>66</v>
      </c>
      <c r="E198" s="142" t="s">
        <v>66</v>
      </c>
      <c r="F198" s="142" t="s">
        <v>66</v>
      </c>
      <c r="G198" s="143"/>
      <c r="H198" s="408"/>
      <c r="I198" s="144" t="s">
        <v>66</v>
      </c>
      <c r="J198" s="143"/>
      <c r="K198" s="143"/>
      <c r="L198" s="143"/>
      <c r="M198" s="143"/>
      <c r="N198" s="143"/>
      <c r="O198" s="145"/>
      <c r="P198" s="145"/>
      <c r="Q198" s="146"/>
      <c r="R198" s="146"/>
      <c r="S198" s="147"/>
      <c r="T198" s="148"/>
      <c r="U198" s="147"/>
      <c r="V198" s="149"/>
      <c r="W198" s="150"/>
      <c r="X198" s="410"/>
      <c r="Y198" s="139"/>
      <c r="Z198" s="139"/>
      <c r="AA198" s="139"/>
      <c r="AB198" s="139"/>
      <c r="AC198" s="127"/>
      <c r="AD198" s="128"/>
      <c r="AE198" s="129"/>
      <c r="AF198" s="130"/>
      <c r="AG198" s="127"/>
      <c r="AH198" s="128"/>
      <c r="AI198" s="131"/>
      <c r="AJ198" s="130"/>
      <c r="AK198" s="281" t="s">
        <v>190</v>
      </c>
    </row>
    <row r="199" spans="1:37" s="9" customFormat="1" ht="14.25" x14ac:dyDescent="0.25">
      <c r="A199" s="244" t="s">
        <v>283</v>
      </c>
      <c r="B199" s="152"/>
      <c r="C199" s="153" t="s">
        <v>232</v>
      </c>
      <c r="D199" s="154"/>
      <c r="E199" s="155"/>
      <c r="F199" s="509">
        <f>F200+F201+F202+F203</f>
        <v>252</v>
      </c>
      <c r="G199" s="509">
        <f>G200+G201+G202+G203</f>
        <v>10.899999999999999</v>
      </c>
      <c r="H199" s="234">
        <v>0.253</v>
      </c>
      <c r="I199" s="234">
        <v>0.253</v>
      </c>
      <c r="J199" s="234">
        <f>G199+I199</f>
        <v>11.152999999999999</v>
      </c>
      <c r="K199" s="235">
        <v>0</v>
      </c>
      <c r="L199" s="236">
        <v>0</v>
      </c>
      <c r="M199" s="161">
        <f>K199+L199</f>
        <v>0</v>
      </c>
      <c r="N199" s="163"/>
      <c r="O199" s="265"/>
      <c r="P199" s="265"/>
      <c r="Q199" s="4"/>
      <c r="R199" s="72"/>
      <c r="S199" s="661" t="s">
        <v>21</v>
      </c>
      <c r="T199" s="658" t="s">
        <v>86</v>
      </c>
      <c r="U199" s="661" t="s">
        <v>284</v>
      </c>
      <c r="V199" s="510">
        <v>57.995942999999997</v>
      </c>
      <c r="W199" s="510">
        <v>102.661387</v>
      </c>
      <c r="X199" s="511"/>
      <c r="AC199" s="245"/>
      <c r="AD199" s="246">
        <v>1</v>
      </c>
      <c r="AE199" s="247"/>
      <c r="AF199" s="248"/>
      <c r="AG199" s="245"/>
      <c r="AH199" s="246">
        <f>F199</f>
        <v>252</v>
      </c>
      <c r="AI199" s="249"/>
      <c r="AJ199" s="248"/>
      <c r="AK199" s="281" t="s">
        <v>190</v>
      </c>
    </row>
    <row r="200" spans="1:37" s="9" customFormat="1" ht="14.25" x14ac:dyDescent="0.2">
      <c r="A200" s="244" t="s">
        <v>20</v>
      </c>
      <c r="B200" s="152"/>
      <c r="C200" s="154"/>
      <c r="D200" s="154"/>
      <c r="E200" s="155"/>
      <c r="F200" s="250">
        <v>63</v>
      </c>
      <c r="G200" s="508">
        <v>4.3</v>
      </c>
      <c r="H200" s="175"/>
      <c r="I200" s="175"/>
      <c r="J200" s="175"/>
      <c r="K200" s="175"/>
      <c r="L200" s="176"/>
      <c r="M200" s="177"/>
      <c r="N200" s="424">
        <f>J199</f>
        <v>11.152999999999999</v>
      </c>
      <c r="O200" s="273">
        <f>N200/(F200+F201)*100</f>
        <v>8.8515873015873012</v>
      </c>
      <c r="P200" s="279">
        <f>(F200*$AA$11/100)-G199</f>
        <v>55.250000000000007</v>
      </c>
      <c r="Q200" s="274">
        <f>IF(O200&gt;$AA$11,0,(F200*$AA$11/100)-N200)</f>
        <v>54.997000000000007</v>
      </c>
      <c r="R200" s="276">
        <f>IF(O200&gt;$AA$11,0,(F200*$AA$11/100)-N200)</f>
        <v>54.997000000000007</v>
      </c>
      <c r="S200" s="662"/>
      <c r="T200" s="659"/>
      <c r="U200" s="662"/>
      <c r="V200" s="512"/>
      <c r="W200" s="512"/>
      <c r="X200" s="310" t="s">
        <v>285</v>
      </c>
      <c r="AC200" s="245"/>
      <c r="AD200" s="246"/>
      <c r="AE200" s="247"/>
      <c r="AF200" s="248"/>
      <c r="AG200" s="245"/>
      <c r="AH200" s="246"/>
      <c r="AI200" s="249"/>
      <c r="AJ200" s="248"/>
      <c r="AK200" s="281" t="s">
        <v>190</v>
      </c>
    </row>
    <row r="201" spans="1:37" s="9" customFormat="1" ht="14.25" x14ac:dyDescent="0.2">
      <c r="A201" s="244" t="s">
        <v>15</v>
      </c>
      <c r="B201" s="152"/>
      <c r="C201" s="154"/>
      <c r="D201" s="154"/>
      <c r="E201" s="155"/>
      <c r="F201" s="250">
        <v>63</v>
      </c>
      <c r="G201" s="217">
        <v>0</v>
      </c>
      <c r="H201" s="429"/>
      <c r="I201" s="429"/>
      <c r="J201" s="429"/>
      <c r="K201" s="11"/>
      <c r="L201" s="11"/>
      <c r="M201" s="430"/>
      <c r="N201" s="424">
        <f>J199</f>
        <v>11.152999999999999</v>
      </c>
      <c r="O201" s="273">
        <f>N201/(F200+F202+F201)*100</f>
        <v>5.9010582010582002</v>
      </c>
      <c r="P201" s="279">
        <f>(F201*$AA$11/100)-G200</f>
        <v>61.850000000000009</v>
      </c>
      <c r="Q201" s="274">
        <f>IF(O201&gt;$AA$11,0,(F201*$AA$11/100)-N201)</f>
        <v>54.997000000000007</v>
      </c>
      <c r="R201" s="276">
        <f>IF(O201&gt;$AA$11,0,(F201*$AA$11/100)-N201)</f>
        <v>54.997000000000007</v>
      </c>
      <c r="S201" s="662"/>
      <c r="T201" s="659"/>
      <c r="U201" s="662"/>
      <c r="V201" s="512"/>
      <c r="W201" s="512"/>
      <c r="X201" s="310" t="s">
        <v>286</v>
      </c>
      <c r="AC201" s="245"/>
      <c r="AD201" s="246"/>
      <c r="AE201" s="247"/>
      <c r="AF201" s="248"/>
      <c r="AG201" s="245"/>
      <c r="AH201" s="246"/>
      <c r="AI201" s="249"/>
      <c r="AJ201" s="248"/>
      <c r="AK201" s="281" t="s">
        <v>190</v>
      </c>
    </row>
    <row r="202" spans="1:37" s="9" customFormat="1" ht="14.25" x14ac:dyDescent="0.2">
      <c r="A202" s="244" t="s">
        <v>44</v>
      </c>
      <c r="B202" s="152"/>
      <c r="C202" s="154"/>
      <c r="D202" s="154"/>
      <c r="E202" s="155"/>
      <c r="F202" s="250">
        <v>63</v>
      </c>
      <c r="G202" s="217">
        <v>0</v>
      </c>
      <c r="H202" s="429"/>
      <c r="I202" s="429"/>
      <c r="J202" s="429"/>
      <c r="K202" s="11"/>
      <c r="L202" s="11"/>
      <c r="M202" s="11"/>
      <c r="N202" s="175"/>
      <c r="O202" s="513"/>
      <c r="P202" s="513"/>
      <c r="Q202" s="514"/>
      <c r="R202" s="515"/>
      <c r="S202" s="311"/>
      <c r="T202" s="516"/>
      <c r="U202" s="517"/>
      <c r="V202" s="512"/>
      <c r="W202" s="512"/>
      <c r="X202" s="511"/>
      <c r="AC202" s="245"/>
      <c r="AD202" s="246"/>
      <c r="AE202" s="247"/>
      <c r="AF202" s="248"/>
      <c r="AG202" s="245"/>
      <c r="AH202" s="246"/>
      <c r="AI202" s="249"/>
      <c r="AJ202" s="248"/>
      <c r="AK202" s="281" t="s">
        <v>190</v>
      </c>
    </row>
    <row r="203" spans="1:37" s="306" customFormat="1" x14ac:dyDescent="0.2">
      <c r="A203" s="244" t="s">
        <v>139</v>
      </c>
      <c r="B203" s="152"/>
      <c r="C203" s="154"/>
      <c r="D203" s="154"/>
      <c r="E203" s="155"/>
      <c r="F203" s="250">
        <v>63</v>
      </c>
      <c r="G203" s="508">
        <v>6.6</v>
      </c>
      <c r="H203" s="186"/>
      <c r="I203" s="186"/>
      <c r="J203" s="186"/>
      <c r="K203" s="187"/>
      <c r="L203" s="187"/>
      <c r="M203" s="187"/>
      <c r="N203" s="186"/>
      <c r="O203" s="61"/>
      <c r="P203" s="61"/>
      <c r="Q203" s="518"/>
      <c r="R203" s="519"/>
      <c r="S203" s="312"/>
      <c r="T203" s="520"/>
      <c r="U203" s="521"/>
      <c r="V203" s="522"/>
      <c r="W203" s="522"/>
      <c r="X203" s="511"/>
      <c r="Y203" s="9"/>
      <c r="Z203" s="9"/>
      <c r="AA203" s="9"/>
      <c r="AB203" s="9"/>
      <c r="AC203" s="245"/>
      <c r="AD203" s="246"/>
      <c r="AE203" s="247"/>
      <c r="AF203" s="248"/>
      <c r="AG203" s="245"/>
      <c r="AH203" s="246"/>
      <c r="AI203" s="249"/>
      <c r="AJ203" s="248"/>
      <c r="AK203" s="281" t="s">
        <v>190</v>
      </c>
    </row>
    <row r="204" spans="1:37" s="9" customFormat="1" ht="14.25" customHeight="1" x14ac:dyDescent="0.2">
      <c r="A204" s="140" t="s">
        <v>189</v>
      </c>
      <c r="B204" s="142" t="s">
        <v>66</v>
      </c>
      <c r="C204" s="142" t="s">
        <v>66</v>
      </c>
      <c r="D204" s="142" t="s">
        <v>66</v>
      </c>
      <c r="E204" s="142" t="s">
        <v>66</v>
      </c>
      <c r="F204" s="142" t="s">
        <v>66</v>
      </c>
      <c r="G204" s="143"/>
      <c r="H204" s="408"/>
      <c r="I204" s="144" t="s">
        <v>66</v>
      </c>
      <c r="J204" s="143"/>
      <c r="K204" s="143"/>
      <c r="L204" s="143"/>
      <c r="M204" s="143"/>
      <c r="N204" s="143"/>
      <c r="O204" s="145"/>
      <c r="P204" s="145"/>
      <c r="Q204" s="146"/>
      <c r="R204" s="146"/>
      <c r="S204" s="147"/>
      <c r="T204" s="148"/>
      <c r="U204" s="147"/>
      <c r="V204" s="149"/>
      <c r="W204" s="150"/>
      <c r="X204" s="410"/>
      <c r="Y204" s="139"/>
      <c r="Z204" s="139"/>
      <c r="AA204" s="139"/>
      <c r="AB204" s="139"/>
      <c r="AC204" s="127"/>
      <c r="AD204" s="128"/>
      <c r="AE204" s="129"/>
      <c r="AF204" s="130"/>
      <c r="AG204" s="127"/>
      <c r="AH204" s="128"/>
      <c r="AI204" s="131"/>
      <c r="AJ204" s="130"/>
      <c r="AK204" s="281" t="s">
        <v>190</v>
      </c>
    </row>
    <row r="205" spans="1:37" s="9" customFormat="1" x14ac:dyDescent="0.25">
      <c r="A205" s="482" t="s">
        <v>287</v>
      </c>
      <c r="B205" s="152"/>
      <c r="C205" s="153" t="s">
        <v>67</v>
      </c>
      <c r="D205" s="154"/>
      <c r="E205" s="155"/>
      <c r="F205" s="230">
        <f>F206+F207</f>
        <v>400</v>
      </c>
      <c r="G205" s="231">
        <f>G206+G207</f>
        <v>96.8</v>
      </c>
      <c r="H205" s="232">
        <v>0.06</v>
      </c>
      <c r="I205" s="233">
        <v>3.2489999999999997</v>
      </c>
      <c r="J205" s="234">
        <f>G205+I205</f>
        <v>100.04899999999999</v>
      </c>
      <c r="K205" s="235">
        <v>1.458</v>
      </c>
      <c r="L205" s="236">
        <v>7.649</v>
      </c>
      <c r="M205" s="161">
        <f>K205+L205</f>
        <v>9.1069999999999993</v>
      </c>
      <c r="N205" s="163"/>
      <c r="O205" s="164"/>
      <c r="P205" s="164"/>
      <c r="Q205" s="165"/>
      <c r="R205" s="166"/>
      <c r="S205" s="661" t="s">
        <v>21</v>
      </c>
      <c r="T205" s="658" t="s">
        <v>86</v>
      </c>
      <c r="U205" s="661" t="s">
        <v>282</v>
      </c>
      <c r="V205" s="510">
        <v>57.977640600000001</v>
      </c>
      <c r="W205" s="510">
        <v>102.7639461</v>
      </c>
      <c r="X205" s="511"/>
      <c r="AC205" s="245"/>
      <c r="AD205" s="246">
        <v>1</v>
      </c>
      <c r="AE205" s="247"/>
      <c r="AF205" s="248"/>
      <c r="AG205" s="245"/>
      <c r="AH205" s="246">
        <f>F205</f>
        <v>400</v>
      </c>
      <c r="AI205" s="249"/>
      <c r="AJ205" s="248"/>
      <c r="AK205" s="281" t="s">
        <v>190</v>
      </c>
    </row>
    <row r="206" spans="1:37" s="9" customFormat="1" ht="14.25" x14ac:dyDescent="0.25">
      <c r="A206" s="523" t="s">
        <v>20</v>
      </c>
      <c r="B206" s="152"/>
      <c r="C206" s="154"/>
      <c r="D206" s="154"/>
      <c r="E206" s="155"/>
      <c r="F206" s="250">
        <v>200</v>
      </c>
      <c r="G206" s="524">
        <v>48.3</v>
      </c>
      <c r="H206" s="173"/>
      <c r="I206" s="174"/>
      <c r="J206" s="175"/>
      <c r="K206" s="175"/>
      <c r="L206" s="176"/>
      <c r="M206" s="177"/>
      <c r="N206" s="178">
        <f>J205</f>
        <v>100.04899999999999</v>
      </c>
      <c r="O206" s="179">
        <f>N206/F206*100</f>
        <v>50.024499999999996</v>
      </c>
      <c r="P206" s="317">
        <f>IF(G205&gt;(F206*1.05),0,(F206*1.05)-G205)</f>
        <v>113.2</v>
      </c>
      <c r="Q206" s="317">
        <f>IF(N206&gt;(F206*1.05),0,(F206*1.05)-N206)</f>
        <v>109.95100000000001</v>
      </c>
      <c r="R206" s="319">
        <f>IF(N206&gt;(1.05*F206),0,(F206*1.05)-N206)</f>
        <v>109.95100000000001</v>
      </c>
      <c r="S206" s="662"/>
      <c r="T206" s="659"/>
      <c r="U206" s="662"/>
      <c r="V206" s="512"/>
      <c r="W206" s="512"/>
      <c r="X206" s="310" t="s">
        <v>285</v>
      </c>
      <c r="AC206" s="245"/>
      <c r="AD206" s="246"/>
      <c r="AE206" s="247"/>
      <c r="AF206" s="248"/>
      <c r="AG206" s="245"/>
      <c r="AH206" s="246"/>
      <c r="AI206" s="249"/>
      <c r="AJ206" s="248"/>
      <c r="AK206" s="281" t="s">
        <v>190</v>
      </c>
    </row>
    <row r="207" spans="1:37" s="306" customFormat="1" x14ac:dyDescent="0.25">
      <c r="A207" s="523" t="s">
        <v>15</v>
      </c>
      <c r="B207" s="152"/>
      <c r="C207" s="154"/>
      <c r="D207" s="154"/>
      <c r="E207" s="155"/>
      <c r="F207" s="250">
        <v>200</v>
      </c>
      <c r="G207" s="524">
        <v>48.5</v>
      </c>
      <c r="H207" s="184"/>
      <c r="I207" s="185"/>
      <c r="J207" s="186"/>
      <c r="K207" s="187"/>
      <c r="L207" s="187"/>
      <c r="M207" s="187"/>
      <c r="N207" s="188"/>
      <c r="O207" s="189"/>
      <c r="P207" s="189"/>
      <c r="Q207" s="165"/>
      <c r="R207" s="166"/>
      <c r="S207" s="662"/>
      <c r="T207" s="659"/>
      <c r="U207" s="662"/>
      <c r="V207" s="512"/>
      <c r="W207" s="512"/>
      <c r="X207" s="310" t="s">
        <v>286</v>
      </c>
      <c r="Y207" s="9"/>
      <c r="Z207" s="9"/>
      <c r="AA207" s="9"/>
      <c r="AB207" s="9"/>
      <c r="AC207" s="245"/>
      <c r="AD207" s="246"/>
      <c r="AE207" s="247"/>
      <c r="AF207" s="248"/>
      <c r="AG207" s="245"/>
      <c r="AH207" s="246"/>
      <c r="AI207" s="249"/>
      <c r="AJ207" s="248"/>
      <c r="AK207" s="281" t="s">
        <v>190</v>
      </c>
    </row>
    <row r="208" spans="1:37" s="9" customFormat="1" ht="14.25" customHeight="1" x14ac:dyDescent="0.25">
      <c r="A208" s="523"/>
      <c r="B208" s="152"/>
      <c r="C208" s="154"/>
      <c r="D208" s="154"/>
      <c r="E208" s="155"/>
      <c r="F208" s="250">
        <v>16</v>
      </c>
      <c r="G208" s="524"/>
      <c r="H208" s="488"/>
      <c r="I208" s="250"/>
      <c r="J208" s="272"/>
      <c r="K208" s="472"/>
      <c r="L208" s="170"/>
      <c r="M208" s="170"/>
      <c r="N208" s="272"/>
      <c r="O208" s="273"/>
      <c r="P208" s="273"/>
      <c r="Q208" s="274"/>
      <c r="R208" s="274"/>
      <c r="S208" s="311"/>
      <c r="T208" s="516"/>
      <c r="U208" s="517"/>
      <c r="V208" s="512"/>
      <c r="W208" s="512"/>
      <c r="X208" s="511"/>
      <c r="AC208" s="245"/>
      <c r="AD208" s="246"/>
      <c r="AE208" s="247"/>
      <c r="AF208" s="248"/>
      <c r="AG208" s="245"/>
      <c r="AH208" s="246">
        <f>F208+F209</f>
        <v>32</v>
      </c>
      <c r="AI208" s="249"/>
      <c r="AJ208" s="248"/>
      <c r="AK208" s="281" t="s">
        <v>190</v>
      </c>
    </row>
    <row r="209" spans="1:37" s="9" customFormat="1" x14ac:dyDescent="0.25">
      <c r="A209" s="523"/>
      <c r="B209" s="152"/>
      <c r="C209" s="154"/>
      <c r="D209" s="154"/>
      <c r="E209" s="155"/>
      <c r="F209" s="250">
        <v>16</v>
      </c>
      <c r="G209" s="524"/>
      <c r="H209" s="488"/>
      <c r="I209" s="250"/>
      <c r="J209" s="272"/>
      <c r="K209" s="472"/>
      <c r="L209" s="170"/>
      <c r="M209" s="170"/>
      <c r="N209" s="272"/>
      <c r="O209" s="273"/>
      <c r="P209" s="273"/>
      <c r="Q209" s="274"/>
      <c r="R209" s="274"/>
      <c r="S209" s="312"/>
      <c r="T209" s="520"/>
      <c r="U209" s="521"/>
      <c r="V209" s="522"/>
      <c r="W209" s="522"/>
      <c r="X209" s="511"/>
      <c r="AC209" s="245"/>
      <c r="AD209" s="246"/>
      <c r="AE209" s="247"/>
      <c r="AF209" s="248"/>
      <c r="AG209" s="245"/>
      <c r="AH209" s="246"/>
      <c r="AI209" s="249"/>
      <c r="AJ209" s="248"/>
      <c r="AK209" s="281" t="s">
        <v>190</v>
      </c>
    </row>
    <row r="210" spans="1:37" s="9" customFormat="1" x14ac:dyDescent="0.2">
      <c r="A210" s="190" t="s">
        <v>173</v>
      </c>
      <c r="B210" s="200" t="s">
        <v>66</v>
      </c>
      <c r="C210" s="200" t="s">
        <v>66</v>
      </c>
      <c r="D210" s="200" t="s">
        <v>66</v>
      </c>
      <c r="E210" s="200" t="s">
        <v>66</v>
      </c>
      <c r="F210" s="98"/>
      <c r="G210" s="99"/>
      <c r="H210" s="239" t="s">
        <v>288</v>
      </c>
      <c r="I210" s="192" t="s">
        <v>66</v>
      </c>
      <c r="J210" s="99"/>
      <c r="K210" s="99"/>
      <c r="L210" s="99"/>
      <c r="M210" s="99"/>
      <c r="N210" s="99"/>
      <c r="O210" s="100"/>
      <c r="P210" s="100"/>
      <c r="Q210" s="101"/>
      <c r="R210" s="101"/>
      <c r="S210" s="102"/>
      <c r="T210" s="103"/>
      <c r="U210" s="102"/>
      <c r="V210" s="193"/>
      <c r="W210" s="194"/>
      <c r="X210" s="410"/>
      <c r="Y210" s="139"/>
      <c r="Z210" s="139"/>
      <c r="AA210" s="139"/>
      <c r="AB210" s="139"/>
      <c r="AC210" s="127"/>
      <c r="AD210" s="128"/>
      <c r="AE210" s="129"/>
      <c r="AF210" s="130"/>
      <c r="AG210" s="127"/>
      <c r="AH210" s="128"/>
      <c r="AI210" s="131"/>
      <c r="AJ210" s="130"/>
      <c r="AK210" s="281" t="s">
        <v>190</v>
      </c>
    </row>
    <row r="211" spans="1:37" s="306" customFormat="1" x14ac:dyDescent="0.25">
      <c r="A211" s="244" t="s">
        <v>289</v>
      </c>
      <c r="B211" s="195"/>
      <c r="C211" s="153"/>
      <c r="D211" s="153" t="s">
        <v>42</v>
      </c>
      <c r="E211" s="196"/>
      <c r="F211" s="201">
        <f>F212+F213</f>
        <v>50</v>
      </c>
      <c r="G211" s="157">
        <f>G212+G213</f>
        <v>14.2</v>
      </c>
      <c r="H211" s="158">
        <v>0.93599999999999994</v>
      </c>
      <c r="I211" s="159">
        <v>0.93599999999999994</v>
      </c>
      <c r="J211" s="160">
        <f>G211+I211</f>
        <v>15.135999999999999</v>
      </c>
      <c r="K211" s="161">
        <v>25.023</v>
      </c>
      <c r="L211" s="162">
        <v>1.05</v>
      </c>
      <c r="M211" s="161">
        <f>K211+L211</f>
        <v>26.073</v>
      </c>
      <c r="N211" s="163"/>
      <c r="O211" s="164"/>
      <c r="P211" s="164"/>
      <c r="Q211" s="165"/>
      <c r="R211" s="166"/>
      <c r="S211" s="666" t="s">
        <v>21</v>
      </c>
      <c r="T211" s="666" t="s">
        <v>86</v>
      </c>
      <c r="U211" s="666" t="s">
        <v>282</v>
      </c>
      <c r="V211" s="167">
        <v>57.924512</v>
      </c>
      <c r="W211" s="168">
        <v>102.734607</v>
      </c>
      <c r="X211" s="658"/>
      <c r="Y211" s="9"/>
      <c r="Z211" s="9"/>
      <c r="AA211" s="9"/>
      <c r="AB211" s="9"/>
      <c r="AC211" s="245"/>
      <c r="AD211" s="246"/>
      <c r="AE211" s="247">
        <v>1</v>
      </c>
      <c r="AF211" s="248"/>
      <c r="AG211" s="245"/>
      <c r="AH211" s="246"/>
      <c r="AI211" s="249">
        <f>F211</f>
        <v>50</v>
      </c>
      <c r="AJ211" s="248"/>
      <c r="AK211" s="281" t="s">
        <v>190</v>
      </c>
    </row>
    <row r="212" spans="1:37" s="9" customFormat="1" ht="14.25" customHeight="1" x14ac:dyDescent="0.25">
      <c r="A212" s="244" t="s">
        <v>20</v>
      </c>
      <c r="B212" s="152"/>
      <c r="C212" s="154"/>
      <c r="D212" s="154"/>
      <c r="E212" s="155"/>
      <c r="F212" s="250">
        <v>25</v>
      </c>
      <c r="G212" s="250">
        <v>8</v>
      </c>
      <c r="H212" s="173"/>
      <c r="I212" s="174"/>
      <c r="J212" s="175"/>
      <c r="K212" s="175"/>
      <c r="L212" s="176"/>
      <c r="M212" s="177"/>
      <c r="N212" s="178">
        <f>J211</f>
        <v>15.135999999999999</v>
      </c>
      <c r="O212" s="179">
        <f>N212/F212*100</f>
        <v>60.543999999999997</v>
      </c>
      <c r="P212" s="317">
        <f>IF(G211&gt;(F212*1.05),0,(F212*1.05)-G211)</f>
        <v>12.05</v>
      </c>
      <c r="Q212" s="317">
        <f>IF(N212&gt;(F212*1.05),0,(F212*1.05)-N212)</f>
        <v>11.114000000000001</v>
      </c>
      <c r="R212" s="319">
        <f>IF(N212&gt;(1.05*F212),0,(F212*1.05)-N212)</f>
        <v>11.114000000000001</v>
      </c>
      <c r="S212" s="666"/>
      <c r="T212" s="666"/>
      <c r="U212" s="666"/>
      <c r="V212" s="180"/>
      <c r="W212" s="181"/>
      <c r="X212" s="659"/>
      <c r="AC212" s="245"/>
      <c r="AD212" s="246"/>
      <c r="AE212" s="247"/>
      <c r="AF212" s="248"/>
      <c r="AG212" s="245"/>
      <c r="AH212" s="246"/>
      <c r="AI212" s="249"/>
      <c r="AJ212" s="248"/>
      <c r="AK212" s="281" t="s">
        <v>190</v>
      </c>
    </row>
    <row r="213" spans="1:37" s="9" customFormat="1" ht="14.25" x14ac:dyDescent="0.25">
      <c r="A213" s="244" t="s">
        <v>15</v>
      </c>
      <c r="B213" s="152"/>
      <c r="C213" s="154"/>
      <c r="D213" s="154"/>
      <c r="E213" s="155"/>
      <c r="F213" s="250">
        <v>25</v>
      </c>
      <c r="G213" s="250">
        <v>6.2</v>
      </c>
      <c r="H213" s="184"/>
      <c r="I213" s="185"/>
      <c r="J213" s="186"/>
      <c r="K213" s="187"/>
      <c r="L213" s="187"/>
      <c r="M213" s="187"/>
      <c r="N213" s="188"/>
      <c r="O213" s="189"/>
      <c r="P213" s="189"/>
      <c r="Q213" s="165"/>
      <c r="R213" s="166"/>
      <c r="S213" s="666"/>
      <c r="T213" s="666"/>
      <c r="U213" s="666"/>
      <c r="V213" s="198"/>
      <c r="W213" s="199"/>
      <c r="X213" s="660"/>
      <c r="AC213" s="245"/>
      <c r="AD213" s="246"/>
      <c r="AE213" s="247"/>
      <c r="AF213" s="248"/>
      <c r="AG213" s="245"/>
      <c r="AH213" s="246"/>
      <c r="AI213" s="249"/>
      <c r="AJ213" s="248"/>
      <c r="AK213" s="281" t="s">
        <v>190</v>
      </c>
    </row>
    <row r="214" spans="1:37" s="9" customFormat="1" x14ac:dyDescent="0.2">
      <c r="A214" s="190" t="s">
        <v>173</v>
      </c>
      <c r="B214" s="200" t="s">
        <v>66</v>
      </c>
      <c r="C214" s="200" t="s">
        <v>66</v>
      </c>
      <c r="D214" s="200" t="s">
        <v>66</v>
      </c>
      <c r="E214" s="200" t="s">
        <v>66</v>
      </c>
      <c r="F214" s="98"/>
      <c r="G214" s="99"/>
      <c r="H214" s="239" t="s">
        <v>288</v>
      </c>
      <c r="I214" s="192" t="s">
        <v>66</v>
      </c>
      <c r="J214" s="99"/>
      <c r="K214" s="99"/>
      <c r="L214" s="99"/>
      <c r="M214" s="99"/>
      <c r="N214" s="99"/>
      <c r="O214" s="100"/>
      <c r="P214" s="100"/>
      <c r="Q214" s="101"/>
      <c r="R214" s="101"/>
      <c r="S214" s="102"/>
      <c r="T214" s="103"/>
      <c r="U214" s="102"/>
      <c r="V214" s="193"/>
      <c r="W214" s="194"/>
      <c r="X214" s="410"/>
      <c r="Y214" s="139"/>
      <c r="Z214" s="139"/>
      <c r="AA214" s="139"/>
      <c r="AB214" s="139"/>
      <c r="AC214" s="127"/>
      <c r="AD214" s="128"/>
      <c r="AE214" s="129"/>
      <c r="AF214" s="130"/>
      <c r="AG214" s="127"/>
      <c r="AH214" s="128"/>
      <c r="AI214" s="131"/>
      <c r="AJ214" s="130"/>
      <c r="AK214" s="281" t="s">
        <v>190</v>
      </c>
    </row>
    <row r="215" spans="1:37" s="306" customFormat="1" x14ac:dyDescent="0.25">
      <c r="A215" s="244" t="s">
        <v>290</v>
      </c>
      <c r="B215" s="195"/>
      <c r="C215" s="153"/>
      <c r="D215" s="153" t="s">
        <v>42</v>
      </c>
      <c r="E215" s="196"/>
      <c r="F215" s="201">
        <f>F216+F217</f>
        <v>50</v>
      </c>
      <c r="G215" s="157">
        <f>G216+G217</f>
        <v>22.9</v>
      </c>
      <c r="H215" s="158">
        <v>1.0869999999999997</v>
      </c>
      <c r="I215" s="159">
        <v>1.0869999999999997</v>
      </c>
      <c r="J215" s="160">
        <f>G215+I215</f>
        <v>23.986999999999998</v>
      </c>
      <c r="K215" s="161">
        <v>55.29</v>
      </c>
      <c r="L215" s="162">
        <v>4.9050000000000002</v>
      </c>
      <c r="M215" s="161">
        <f>K215+L215</f>
        <v>60.195</v>
      </c>
      <c r="N215" s="163"/>
      <c r="O215" s="164"/>
      <c r="P215" s="164"/>
      <c r="Q215" s="165"/>
      <c r="R215" s="166"/>
      <c r="S215" s="666" t="s">
        <v>21</v>
      </c>
      <c r="T215" s="666" t="s">
        <v>86</v>
      </c>
      <c r="U215" s="666" t="s">
        <v>282</v>
      </c>
      <c r="V215" s="167">
        <v>57.949004000000002</v>
      </c>
      <c r="W215" s="168">
        <v>102.748255</v>
      </c>
      <c r="X215" s="658"/>
      <c r="Y215" s="9"/>
      <c r="Z215" s="9"/>
      <c r="AA215" s="9"/>
      <c r="AB215" s="9"/>
      <c r="AC215" s="245"/>
      <c r="AD215" s="246"/>
      <c r="AE215" s="247">
        <v>1</v>
      </c>
      <c r="AF215" s="248"/>
      <c r="AG215" s="245"/>
      <c r="AH215" s="246"/>
      <c r="AI215" s="249">
        <f>F215</f>
        <v>50</v>
      </c>
      <c r="AJ215" s="248"/>
      <c r="AK215" s="281" t="s">
        <v>190</v>
      </c>
    </row>
    <row r="216" spans="1:37" s="9" customFormat="1" ht="14.25" customHeight="1" x14ac:dyDescent="0.25">
      <c r="A216" s="244" t="s">
        <v>20</v>
      </c>
      <c r="B216" s="152"/>
      <c r="C216" s="154"/>
      <c r="D216" s="154"/>
      <c r="E216" s="155"/>
      <c r="F216" s="250">
        <v>25</v>
      </c>
      <c r="G216" s="250">
        <v>13.1</v>
      </c>
      <c r="H216" s="173"/>
      <c r="I216" s="174"/>
      <c r="J216" s="175"/>
      <c r="K216" s="175"/>
      <c r="L216" s="176"/>
      <c r="M216" s="177"/>
      <c r="N216" s="178">
        <f>J215</f>
        <v>23.986999999999998</v>
      </c>
      <c r="O216" s="179">
        <f>N216/F216*100</f>
        <v>95.947999999999993</v>
      </c>
      <c r="P216" s="317">
        <f>IF(G215&gt;(F216*1.05),0,(F216*1.05)-G215)</f>
        <v>3.3500000000000014</v>
      </c>
      <c r="Q216" s="317">
        <f>IF(N216&gt;(F216*1.05),0,(F216*1.05)-N216)</f>
        <v>2.2630000000000017</v>
      </c>
      <c r="R216" s="319">
        <f>IF(N216&gt;(1.05*F216),0,(F216*1.05)-N216)</f>
        <v>2.2630000000000017</v>
      </c>
      <c r="S216" s="666"/>
      <c r="T216" s="666"/>
      <c r="U216" s="666"/>
      <c r="V216" s="180"/>
      <c r="W216" s="181"/>
      <c r="X216" s="659"/>
      <c r="AC216" s="245"/>
      <c r="AD216" s="246"/>
      <c r="AE216" s="247"/>
      <c r="AF216" s="248"/>
      <c r="AG216" s="245"/>
      <c r="AH216" s="246"/>
      <c r="AI216" s="249"/>
      <c r="AJ216" s="248"/>
      <c r="AK216" s="281" t="s">
        <v>190</v>
      </c>
    </row>
    <row r="217" spans="1:37" s="9" customFormat="1" ht="14.25" x14ac:dyDescent="0.25">
      <c r="A217" s="244" t="s">
        <v>15</v>
      </c>
      <c r="B217" s="152"/>
      <c r="C217" s="154"/>
      <c r="D217" s="154"/>
      <c r="E217" s="155"/>
      <c r="F217" s="250">
        <v>25</v>
      </c>
      <c r="G217" s="250">
        <v>9.8000000000000007</v>
      </c>
      <c r="H217" s="184"/>
      <c r="I217" s="185"/>
      <c r="J217" s="186"/>
      <c r="K217" s="187"/>
      <c r="L217" s="187"/>
      <c r="M217" s="187"/>
      <c r="N217" s="188"/>
      <c r="O217" s="189"/>
      <c r="P217" s="189"/>
      <c r="Q217" s="165"/>
      <c r="R217" s="166"/>
      <c r="S217" s="666"/>
      <c r="T217" s="666"/>
      <c r="U217" s="666"/>
      <c r="V217" s="198"/>
      <c r="W217" s="199"/>
      <c r="X217" s="660"/>
      <c r="AC217" s="245"/>
      <c r="AD217" s="246"/>
      <c r="AE217" s="247"/>
      <c r="AF217" s="248"/>
      <c r="AG217" s="245"/>
      <c r="AH217" s="246"/>
      <c r="AI217" s="249"/>
      <c r="AJ217" s="248"/>
      <c r="AK217" s="281" t="s">
        <v>190</v>
      </c>
    </row>
    <row r="218" spans="1:37" s="306" customFormat="1" x14ac:dyDescent="0.2">
      <c r="A218" s="190" t="s">
        <v>197</v>
      </c>
      <c r="B218" s="200" t="s">
        <v>66</v>
      </c>
      <c r="C218" s="200" t="s">
        <v>66</v>
      </c>
      <c r="D218" s="200" t="s">
        <v>66</v>
      </c>
      <c r="E218" s="200" t="s">
        <v>66</v>
      </c>
      <c r="F218" s="98"/>
      <c r="G218" s="99"/>
      <c r="H218" s="239" t="s">
        <v>288</v>
      </c>
      <c r="I218" s="192" t="s">
        <v>66</v>
      </c>
      <c r="J218" s="99"/>
      <c r="K218" s="99"/>
      <c r="L218" s="99"/>
      <c r="M218" s="99"/>
      <c r="N218" s="99"/>
      <c r="O218" s="100"/>
      <c r="P218" s="100"/>
      <c r="Q218" s="101"/>
      <c r="R218" s="101"/>
      <c r="S218" s="102"/>
      <c r="T218" s="103"/>
      <c r="U218" s="102"/>
      <c r="V218" s="193"/>
      <c r="W218" s="194"/>
      <c r="X218" s="410"/>
      <c r="Y218" s="139"/>
      <c r="Z218" s="139"/>
      <c r="AA218" s="139"/>
      <c r="AB218" s="139"/>
      <c r="AC218" s="127"/>
      <c r="AD218" s="128"/>
      <c r="AE218" s="129"/>
      <c r="AF218" s="130"/>
      <c r="AG218" s="127"/>
      <c r="AH218" s="128"/>
      <c r="AI218" s="131"/>
      <c r="AJ218" s="130"/>
      <c r="AK218" s="281" t="s">
        <v>190</v>
      </c>
    </row>
    <row r="219" spans="1:37" s="9" customFormat="1" ht="14.25" customHeight="1" x14ac:dyDescent="0.25">
      <c r="A219" s="525" t="s">
        <v>291</v>
      </c>
      <c r="B219" s="195"/>
      <c r="C219" s="153"/>
      <c r="D219" s="153" t="s">
        <v>9</v>
      </c>
      <c r="E219" s="196"/>
      <c r="F219" s="230">
        <f>F220+F221</f>
        <v>32</v>
      </c>
      <c r="G219" s="231">
        <f>G220+G221</f>
        <v>9.4</v>
      </c>
      <c r="H219" s="232">
        <v>0.83099999999999996</v>
      </c>
      <c r="I219" s="233">
        <v>1.1659999999999999</v>
      </c>
      <c r="J219" s="234">
        <f>G219+I219</f>
        <v>10.566000000000001</v>
      </c>
      <c r="K219" s="235">
        <v>2.5449999999999999</v>
      </c>
      <c r="L219" s="236">
        <v>7.05</v>
      </c>
      <c r="M219" s="161">
        <f>K219+L219</f>
        <v>9.5949999999999989</v>
      </c>
      <c r="N219" s="163"/>
      <c r="O219" s="164"/>
      <c r="P219" s="164"/>
      <c r="Q219" s="165"/>
      <c r="R219" s="166"/>
      <c r="S219" s="658" t="s">
        <v>292</v>
      </c>
      <c r="T219" s="658" t="s">
        <v>293</v>
      </c>
      <c r="U219" s="658"/>
      <c r="V219" s="167">
        <v>57.920597999999998</v>
      </c>
      <c r="W219" s="168">
        <v>102.77227000000001</v>
      </c>
      <c r="X219" s="658"/>
      <c r="AC219" s="245"/>
      <c r="AD219" s="246"/>
      <c r="AE219" s="247">
        <v>1</v>
      </c>
      <c r="AF219" s="248"/>
      <c r="AG219" s="245"/>
      <c r="AH219" s="246"/>
      <c r="AI219" s="249">
        <f>F219</f>
        <v>32</v>
      </c>
      <c r="AJ219" s="248"/>
      <c r="AK219" s="281" t="s">
        <v>190</v>
      </c>
    </row>
    <row r="220" spans="1:37" s="9" customFormat="1" ht="14.25" x14ac:dyDescent="0.2">
      <c r="A220" s="244" t="s">
        <v>20</v>
      </c>
      <c r="B220" s="152"/>
      <c r="C220" s="154"/>
      <c r="D220" s="154"/>
      <c r="E220" s="155"/>
      <c r="F220" s="250">
        <v>16</v>
      </c>
      <c r="G220" s="251">
        <v>3.6</v>
      </c>
      <c r="H220" s="173"/>
      <c r="I220" s="174"/>
      <c r="J220" s="175"/>
      <c r="K220" s="175"/>
      <c r="L220" s="176"/>
      <c r="M220" s="177"/>
      <c r="N220" s="178">
        <f>J219</f>
        <v>10.566000000000001</v>
      </c>
      <c r="O220" s="179">
        <f>N220/F220*100</f>
        <v>66.037500000000009</v>
      </c>
      <c r="P220" s="317">
        <f>IF(G219&gt;(F220*1.05),0,(F220*1.05)-G219)</f>
        <v>7.4</v>
      </c>
      <c r="Q220" s="317">
        <f>IF(N220&gt;(F220*1.05),0,(F220*1.05)-N220)</f>
        <v>6.234</v>
      </c>
      <c r="R220" s="319">
        <f>IF(N220&gt;(1.05*F220),0,(F220*1.05)-N220)</f>
        <v>6.234</v>
      </c>
      <c r="S220" s="659"/>
      <c r="T220" s="659"/>
      <c r="U220" s="659"/>
      <c r="V220" s="180"/>
      <c r="W220" s="181"/>
      <c r="X220" s="659"/>
      <c r="AC220" s="245"/>
      <c r="AD220" s="246"/>
      <c r="AE220" s="247"/>
      <c r="AF220" s="248"/>
      <c r="AG220" s="245"/>
      <c r="AH220" s="246"/>
      <c r="AI220" s="249"/>
      <c r="AJ220" s="248"/>
      <c r="AK220" s="281" t="s">
        <v>190</v>
      </c>
    </row>
    <row r="221" spans="1:37" s="306" customFormat="1" x14ac:dyDescent="0.2">
      <c r="A221" s="244" t="s">
        <v>15</v>
      </c>
      <c r="B221" s="152"/>
      <c r="C221" s="154"/>
      <c r="D221" s="154"/>
      <c r="E221" s="155"/>
      <c r="F221" s="250">
        <v>16</v>
      </c>
      <c r="G221" s="251">
        <v>5.8</v>
      </c>
      <c r="H221" s="184"/>
      <c r="I221" s="185"/>
      <c r="J221" s="186"/>
      <c r="K221" s="187"/>
      <c r="L221" s="187"/>
      <c r="M221" s="187"/>
      <c r="N221" s="188"/>
      <c r="O221" s="189"/>
      <c r="P221" s="189"/>
      <c r="Q221" s="165"/>
      <c r="R221" s="166"/>
      <c r="S221" s="660"/>
      <c r="T221" s="660"/>
      <c r="U221" s="660"/>
      <c r="V221" s="198"/>
      <c r="W221" s="199"/>
      <c r="X221" s="660"/>
      <c r="Y221" s="9"/>
      <c r="Z221" s="9"/>
      <c r="AA221" s="9"/>
      <c r="AB221" s="9"/>
      <c r="AC221" s="245"/>
      <c r="AD221" s="246"/>
      <c r="AE221" s="247"/>
      <c r="AF221" s="248"/>
      <c r="AG221" s="245"/>
      <c r="AH221" s="246"/>
      <c r="AI221" s="249"/>
      <c r="AJ221" s="248"/>
      <c r="AK221" s="281" t="s">
        <v>190</v>
      </c>
    </row>
    <row r="222" spans="1:37" s="9" customFormat="1" ht="14.25" customHeight="1" x14ac:dyDescent="0.2">
      <c r="A222" s="202" t="s">
        <v>177</v>
      </c>
      <c r="B222" s="223" t="s">
        <v>66</v>
      </c>
      <c r="C222" s="223" t="s">
        <v>66</v>
      </c>
      <c r="D222" s="223" t="s">
        <v>66</v>
      </c>
      <c r="E222" s="223" t="s">
        <v>66</v>
      </c>
      <c r="F222" s="204"/>
      <c r="G222" s="205"/>
      <c r="H222" s="206" t="s">
        <v>294</v>
      </c>
      <c r="I222" s="207" t="s">
        <v>66</v>
      </c>
      <c r="J222" s="205"/>
      <c r="K222" s="205"/>
      <c r="L222" s="205"/>
      <c r="M222" s="205"/>
      <c r="N222" s="205"/>
      <c r="O222" s="208"/>
      <c r="P222" s="208"/>
      <c r="Q222" s="209"/>
      <c r="R222" s="209"/>
      <c r="S222" s="210"/>
      <c r="T222" s="211"/>
      <c r="U222" s="210"/>
      <c r="V222" s="212"/>
      <c r="W222" s="213"/>
      <c r="X222" s="410"/>
      <c r="Y222" s="139"/>
      <c r="Z222" s="139"/>
      <c r="AA222" s="139"/>
      <c r="AB222" s="139"/>
      <c r="AC222" s="127"/>
      <c r="AD222" s="128"/>
      <c r="AE222" s="129"/>
      <c r="AF222" s="130"/>
      <c r="AG222" s="127"/>
      <c r="AH222" s="128"/>
      <c r="AI222" s="131"/>
      <c r="AJ222" s="130"/>
      <c r="AK222" s="281" t="s">
        <v>190</v>
      </c>
    </row>
    <row r="223" spans="1:37" s="9" customFormat="1" x14ac:dyDescent="0.25">
      <c r="A223" s="523" t="s">
        <v>295</v>
      </c>
      <c r="B223" s="214"/>
      <c r="C223" s="215"/>
      <c r="D223" s="215"/>
      <c r="E223" s="216" t="s">
        <v>40</v>
      </c>
      <c r="F223" s="230">
        <f>F224</f>
        <v>4</v>
      </c>
      <c r="G223" s="485">
        <f>G224</f>
        <v>1.7</v>
      </c>
      <c r="H223" s="232">
        <v>0.27600000000000002</v>
      </c>
      <c r="I223" s="233">
        <v>0.27600000000000002</v>
      </c>
      <c r="J223" s="234">
        <f>G223+I223</f>
        <v>1.976</v>
      </c>
      <c r="K223" s="235">
        <v>4.383</v>
      </c>
      <c r="L223" s="236">
        <v>0.85699999999999998</v>
      </c>
      <c r="M223" s="161">
        <f>K223+L223</f>
        <v>5.24</v>
      </c>
      <c r="N223" s="163"/>
      <c r="O223" s="164"/>
      <c r="P223" s="164"/>
      <c r="Q223" s="165"/>
      <c r="R223" s="166"/>
      <c r="S223" s="654" t="s">
        <v>245</v>
      </c>
      <c r="T223" s="654" t="s">
        <v>296</v>
      </c>
      <c r="U223" s="654"/>
      <c r="V223" s="435">
        <v>57.909706999999997</v>
      </c>
      <c r="W223" s="436">
        <v>102.80819</v>
      </c>
      <c r="X223" s="656"/>
      <c r="AC223" s="245"/>
      <c r="AD223" s="246"/>
      <c r="AE223" s="247"/>
      <c r="AF223" s="248">
        <v>1</v>
      </c>
      <c r="AG223" s="245"/>
      <c r="AH223" s="246"/>
      <c r="AI223" s="249"/>
      <c r="AJ223" s="248">
        <f>F223</f>
        <v>4</v>
      </c>
      <c r="AK223" s="281" t="s">
        <v>190</v>
      </c>
    </row>
    <row r="224" spans="1:37" s="9" customFormat="1" x14ac:dyDescent="0.25">
      <c r="A224" s="523" t="s">
        <v>20</v>
      </c>
      <c r="B224" s="152"/>
      <c r="C224" s="154"/>
      <c r="D224" s="154"/>
      <c r="E224" s="155"/>
      <c r="F224" s="526">
        <v>4</v>
      </c>
      <c r="G224" s="524">
        <v>1.7</v>
      </c>
      <c r="H224" s="173"/>
      <c r="I224" s="174"/>
      <c r="J224" s="175"/>
      <c r="K224" s="175"/>
      <c r="L224" s="176"/>
      <c r="M224" s="177"/>
      <c r="N224" s="178">
        <f>J223</f>
        <v>1.976</v>
      </c>
      <c r="O224" s="179">
        <f>N224/F224*100</f>
        <v>49.4</v>
      </c>
      <c r="P224" s="317">
        <f>IF(G223&gt;(F224*1.05),0,(F224*1.05)-G223)</f>
        <v>2.5</v>
      </c>
      <c r="Q224" s="317">
        <f>IF(N224&gt;(F224*1.05),0,(F224*1.05)-N224)</f>
        <v>2.2240000000000002</v>
      </c>
      <c r="R224" s="319">
        <f>IF(N224&gt;(1.05*F224),0,(F224*1.05)-N224)</f>
        <v>2.2240000000000002</v>
      </c>
      <c r="S224" s="655"/>
      <c r="T224" s="655"/>
      <c r="U224" s="655"/>
      <c r="V224" s="438"/>
      <c r="W224" s="439"/>
      <c r="X224" s="657"/>
      <c r="AC224" s="245"/>
      <c r="AD224" s="246"/>
      <c r="AE224" s="247"/>
      <c r="AF224" s="248"/>
      <c r="AG224" s="245"/>
      <c r="AH224" s="246"/>
      <c r="AI224" s="249"/>
      <c r="AJ224" s="248"/>
      <c r="AK224" s="281" t="s">
        <v>190</v>
      </c>
    </row>
    <row r="225" spans="1:37" s="306" customFormat="1" x14ac:dyDescent="0.2">
      <c r="A225" s="202" t="s">
        <v>177</v>
      </c>
      <c r="B225" s="223" t="s">
        <v>66</v>
      </c>
      <c r="C225" s="223" t="s">
        <v>66</v>
      </c>
      <c r="D225" s="223" t="s">
        <v>66</v>
      </c>
      <c r="E225" s="223" t="s">
        <v>66</v>
      </c>
      <c r="F225" s="204"/>
      <c r="G225" s="205"/>
      <c r="H225" s="206" t="s">
        <v>294</v>
      </c>
      <c r="I225" s="207" t="s">
        <v>66</v>
      </c>
      <c r="J225" s="205"/>
      <c r="K225" s="205"/>
      <c r="L225" s="205"/>
      <c r="M225" s="205"/>
      <c r="N225" s="205"/>
      <c r="O225" s="208"/>
      <c r="P225" s="208"/>
      <c r="Q225" s="209"/>
      <c r="R225" s="209"/>
      <c r="S225" s="210"/>
      <c r="T225" s="211"/>
      <c r="U225" s="210"/>
      <c r="V225" s="212"/>
      <c r="W225" s="213"/>
      <c r="X225" s="410"/>
      <c r="Y225" s="139"/>
      <c r="Z225" s="139"/>
      <c r="AA225" s="139"/>
      <c r="AB225" s="139"/>
      <c r="AC225" s="127"/>
      <c r="AD225" s="128"/>
      <c r="AE225" s="129"/>
      <c r="AF225" s="130"/>
      <c r="AG225" s="127"/>
      <c r="AH225" s="128"/>
      <c r="AI225" s="131"/>
      <c r="AJ225" s="130"/>
      <c r="AK225" s="281" t="s">
        <v>190</v>
      </c>
    </row>
    <row r="226" spans="1:37" s="9" customFormat="1" ht="14.25" customHeight="1" x14ac:dyDescent="0.25">
      <c r="A226" s="244" t="s">
        <v>297</v>
      </c>
      <c r="B226" s="214"/>
      <c r="C226" s="215"/>
      <c r="D226" s="215"/>
      <c r="E226" s="216" t="s">
        <v>40</v>
      </c>
      <c r="F226" s="230">
        <f>F227</f>
        <v>2.5</v>
      </c>
      <c r="G226" s="485">
        <f>G227</f>
        <v>0.5</v>
      </c>
      <c r="H226" s="232">
        <v>0</v>
      </c>
      <c r="I226" s="233">
        <v>0</v>
      </c>
      <c r="J226" s="234">
        <f>G226+I226</f>
        <v>0.5</v>
      </c>
      <c r="K226" s="235">
        <v>0.66400000000000003</v>
      </c>
      <c r="L226" s="236">
        <v>0.7</v>
      </c>
      <c r="M226" s="161">
        <f>K226+L226</f>
        <v>1.3639999999999999</v>
      </c>
      <c r="N226" s="163"/>
      <c r="O226" s="164"/>
      <c r="P226" s="164"/>
      <c r="Q226" s="165"/>
      <c r="R226" s="166"/>
      <c r="S226" s="658" t="s">
        <v>79</v>
      </c>
      <c r="T226" s="654" t="s">
        <v>86</v>
      </c>
      <c r="U226" s="654" t="s">
        <v>298</v>
      </c>
      <c r="V226" s="435">
        <v>57.864457000000002</v>
      </c>
      <c r="W226" s="436">
        <v>102.895094</v>
      </c>
      <c r="X226" s="656"/>
      <c r="AC226" s="245"/>
      <c r="AD226" s="246"/>
      <c r="AE226" s="247"/>
      <c r="AF226" s="248">
        <v>1</v>
      </c>
      <c r="AG226" s="245"/>
      <c r="AH226" s="246"/>
      <c r="AI226" s="249"/>
      <c r="AJ226" s="248">
        <f>F226</f>
        <v>2.5</v>
      </c>
      <c r="AK226" s="281" t="s">
        <v>190</v>
      </c>
    </row>
    <row r="227" spans="1:37" s="9" customFormat="1" ht="14.25" x14ac:dyDescent="0.25">
      <c r="A227" s="244" t="s">
        <v>20</v>
      </c>
      <c r="B227" s="152"/>
      <c r="C227" s="154"/>
      <c r="D227" s="154"/>
      <c r="E227" s="155"/>
      <c r="F227" s="250">
        <v>2.5</v>
      </c>
      <c r="G227" s="527">
        <v>0.5</v>
      </c>
      <c r="H227" s="173"/>
      <c r="I227" s="174"/>
      <c r="J227" s="175"/>
      <c r="K227" s="175"/>
      <c r="L227" s="176"/>
      <c r="M227" s="177"/>
      <c r="N227" s="178">
        <f>J226</f>
        <v>0.5</v>
      </c>
      <c r="O227" s="179">
        <f>N227/F227*100</f>
        <v>20</v>
      </c>
      <c r="P227" s="317">
        <f>IF(G226&gt;(F227*1.05),0,(F227*1.05)-G226)</f>
        <v>2.125</v>
      </c>
      <c r="Q227" s="317">
        <f>IF(N227&gt;(F227*1.05),0,(F227*1.05)-N227)</f>
        <v>2.125</v>
      </c>
      <c r="R227" s="319">
        <f>IF(N227&gt;(1.05*F227),0,(F227*1.05)-N227)</f>
        <v>2.125</v>
      </c>
      <c r="S227" s="660"/>
      <c r="T227" s="655"/>
      <c r="U227" s="655"/>
      <c r="V227" s="438"/>
      <c r="W227" s="439"/>
      <c r="X227" s="657"/>
      <c r="AC227" s="245"/>
      <c r="AD227" s="246"/>
      <c r="AE227" s="247"/>
      <c r="AF227" s="248"/>
      <c r="AG227" s="245"/>
      <c r="AH227" s="246"/>
      <c r="AI227" s="249"/>
      <c r="AJ227" s="248"/>
      <c r="AK227" s="281" t="s">
        <v>190</v>
      </c>
    </row>
    <row r="228" spans="1:37" s="9" customFormat="1" x14ac:dyDescent="0.2">
      <c r="A228" s="202" t="s">
        <v>177</v>
      </c>
      <c r="B228" s="223" t="s">
        <v>66</v>
      </c>
      <c r="C228" s="223" t="s">
        <v>66</v>
      </c>
      <c r="D228" s="223" t="s">
        <v>66</v>
      </c>
      <c r="E228" s="223" t="s">
        <v>66</v>
      </c>
      <c r="F228" s="204"/>
      <c r="G228" s="205"/>
      <c r="H228" s="206" t="s">
        <v>294</v>
      </c>
      <c r="I228" s="207" t="s">
        <v>66</v>
      </c>
      <c r="J228" s="205"/>
      <c r="K228" s="205"/>
      <c r="L228" s="205"/>
      <c r="M228" s="205"/>
      <c r="N228" s="205"/>
      <c r="O228" s="208"/>
      <c r="P228" s="208"/>
      <c r="Q228" s="209"/>
      <c r="R228" s="209"/>
      <c r="S228" s="210"/>
      <c r="T228" s="211"/>
      <c r="U228" s="210"/>
      <c r="V228" s="212"/>
      <c r="W228" s="213"/>
      <c r="X228" s="410"/>
      <c r="Y228" s="139"/>
      <c r="Z228" s="139"/>
      <c r="AA228" s="139"/>
      <c r="AB228" s="139"/>
      <c r="AC228" s="127"/>
      <c r="AD228" s="128"/>
      <c r="AE228" s="129"/>
      <c r="AF228" s="130"/>
      <c r="AG228" s="127"/>
      <c r="AH228" s="128"/>
      <c r="AI228" s="131"/>
      <c r="AJ228" s="130"/>
      <c r="AK228" s="281" t="s">
        <v>190</v>
      </c>
    </row>
    <row r="229" spans="1:37" s="9" customFormat="1" x14ac:dyDescent="0.25">
      <c r="A229" s="523" t="s">
        <v>299</v>
      </c>
      <c r="B229" s="214"/>
      <c r="C229" s="215"/>
      <c r="D229" s="215"/>
      <c r="E229" s="216" t="s">
        <v>40</v>
      </c>
      <c r="F229" s="201">
        <f>F230+F231</f>
        <v>12.6</v>
      </c>
      <c r="G229" s="157">
        <f>G230+G231</f>
        <v>1.1000000000000001</v>
      </c>
      <c r="H229" s="495">
        <v>5.8999999999999997E-2</v>
      </c>
      <c r="I229" s="496">
        <v>5.8999999999999997E-2</v>
      </c>
      <c r="J229" s="234">
        <f>G229+I229</f>
        <v>1.159</v>
      </c>
      <c r="K229" s="235">
        <v>2.4929999999999999</v>
      </c>
      <c r="L229" s="236">
        <v>0</v>
      </c>
      <c r="M229" s="161">
        <f>K229+L229</f>
        <v>2.4929999999999999</v>
      </c>
      <c r="N229" s="163"/>
      <c r="O229" s="164"/>
      <c r="P229" s="164"/>
      <c r="Q229" s="165"/>
      <c r="R229" s="166"/>
      <c r="S229" s="658" t="s">
        <v>292</v>
      </c>
      <c r="T229" s="658" t="s">
        <v>300</v>
      </c>
      <c r="U229" s="658"/>
      <c r="V229" s="167" t="s">
        <v>301</v>
      </c>
      <c r="W229" s="168" t="s">
        <v>302</v>
      </c>
      <c r="X229" s="658"/>
      <c r="AC229" s="245"/>
      <c r="AD229" s="246"/>
      <c r="AE229" s="247"/>
      <c r="AF229" s="248">
        <v>1</v>
      </c>
      <c r="AG229" s="245"/>
      <c r="AH229" s="246"/>
      <c r="AI229" s="249"/>
      <c r="AJ229" s="248">
        <f>F229</f>
        <v>12.6</v>
      </c>
      <c r="AK229" s="281" t="s">
        <v>190</v>
      </c>
    </row>
    <row r="230" spans="1:37" s="306" customFormat="1" x14ac:dyDescent="0.25">
      <c r="A230" s="523" t="s">
        <v>20</v>
      </c>
      <c r="B230" s="152"/>
      <c r="C230" s="154"/>
      <c r="D230" s="154"/>
      <c r="E230" s="155"/>
      <c r="F230" s="250">
        <v>6.3</v>
      </c>
      <c r="G230" s="524">
        <v>0.9</v>
      </c>
      <c r="H230" s="173"/>
      <c r="I230" s="174"/>
      <c r="J230" s="175"/>
      <c r="K230" s="175"/>
      <c r="L230" s="176"/>
      <c r="M230" s="177"/>
      <c r="N230" s="178">
        <f>J229</f>
        <v>1.159</v>
      </c>
      <c r="O230" s="179">
        <f>N230/F230*100</f>
        <v>18.396825396825399</v>
      </c>
      <c r="P230" s="317">
        <f>IF(G229&gt;(F230*1.05),0,(F230*1.05)-G229)</f>
        <v>5.5150000000000006</v>
      </c>
      <c r="Q230" s="317">
        <f>IF(N230&gt;(F230*1.05),0,(F230*1.05)-N230)</f>
        <v>5.4560000000000004</v>
      </c>
      <c r="R230" s="319">
        <f>IF(N230&gt;(1.05*F230),0,(F230*1.05)-N230)</f>
        <v>5.4560000000000004</v>
      </c>
      <c r="S230" s="659"/>
      <c r="T230" s="659"/>
      <c r="U230" s="659"/>
      <c r="V230" s="180"/>
      <c r="W230" s="181"/>
      <c r="X230" s="659"/>
      <c r="Y230" s="9"/>
      <c r="Z230" s="9"/>
      <c r="AA230" s="9"/>
      <c r="AB230" s="9"/>
      <c r="AC230" s="245"/>
      <c r="AD230" s="246"/>
      <c r="AE230" s="247"/>
      <c r="AF230" s="248"/>
      <c r="AG230" s="245"/>
      <c r="AH230" s="246"/>
      <c r="AI230" s="249"/>
      <c r="AJ230" s="248"/>
      <c r="AK230" s="281" t="s">
        <v>190</v>
      </c>
    </row>
    <row r="231" spans="1:37" s="9" customFormat="1" ht="14.25" customHeight="1" x14ac:dyDescent="0.25">
      <c r="A231" s="523" t="s">
        <v>15</v>
      </c>
      <c r="B231" s="152"/>
      <c r="C231" s="154"/>
      <c r="D231" s="154"/>
      <c r="E231" s="155"/>
      <c r="F231" s="250">
        <v>6.3</v>
      </c>
      <c r="G231" s="524">
        <v>0.2</v>
      </c>
      <c r="H231" s="184"/>
      <c r="I231" s="185"/>
      <c r="J231" s="186"/>
      <c r="K231" s="187"/>
      <c r="L231" s="187"/>
      <c r="M231" s="187"/>
      <c r="N231" s="188"/>
      <c r="O231" s="189"/>
      <c r="P231" s="189"/>
      <c r="Q231" s="165"/>
      <c r="R231" s="166"/>
      <c r="S231" s="660"/>
      <c r="T231" s="660"/>
      <c r="U231" s="660"/>
      <c r="V231" s="198"/>
      <c r="W231" s="199"/>
      <c r="X231" s="660"/>
      <c r="AC231" s="245"/>
      <c r="AD231" s="246"/>
      <c r="AE231" s="247"/>
      <c r="AF231" s="248"/>
      <c r="AG231" s="245"/>
      <c r="AH231" s="246"/>
      <c r="AI231" s="249"/>
      <c r="AJ231" s="248"/>
      <c r="AK231" s="281" t="s">
        <v>190</v>
      </c>
    </row>
    <row r="232" spans="1:37" s="9" customFormat="1" x14ac:dyDescent="0.2">
      <c r="A232" s="140" t="s">
        <v>303</v>
      </c>
      <c r="B232" s="142" t="s">
        <v>66</v>
      </c>
      <c r="C232" s="142" t="s">
        <v>66</v>
      </c>
      <c r="D232" s="142" t="s">
        <v>66</v>
      </c>
      <c r="E232" s="142" t="s">
        <v>66</v>
      </c>
      <c r="F232" s="142" t="s">
        <v>66</v>
      </c>
      <c r="G232" s="143"/>
      <c r="H232" s="408"/>
      <c r="I232" s="144" t="s">
        <v>66</v>
      </c>
      <c r="J232" s="143"/>
      <c r="K232" s="143"/>
      <c r="L232" s="143"/>
      <c r="M232" s="143"/>
      <c r="N232" s="143"/>
      <c r="O232" s="145"/>
      <c r="P232" s="145"/>
      <c r="Q232" s="146"/>
      <c r="R232" s="146"/>
      <c r="S232" s="147"/>
      <c r="T232" s="148"/>
      <c r="U232" s="147"/>
      <c r="V232" s="487"/>
      <c r="W232" s="150"/>
      <c r="X232" s="410"/>
      <c r="Y232" s="139"/>
      <c r="Z232" s="139"/>
      <c r="AA232" s="139"/>
      <c r="AB232" s="139"/>
      <c r="AC232" s="127"/>
      <c r="AD232" s="128"/>
      <c r="AE232" s="129"/>
      <c r="AF232" s="130"/>
      <c r="AG232" s="127"/>
      <c r="AH232" s="128"/>
      <c r="AI232" s="131"/>
      <c r="AJ232" s="130"/>
      <c r="AK232" s="281" t="s">
        <v>190</v>
      </c>
    </row>
    <row r="233" spans="1:37" s="306" customFormat="1" x14ac:dyDescent="0.25">
      <c r="A233" s="482" t="s">
        <v>304</v>
      </c>
      <c r="B233" s="152"/>
      <c r="C233" s="153" t="s">
        <v>305</v>
      </c>
      <c r="D233" s="154"/>
      <c r="E233" s="155"/>
      <c r="F233" s="509">
        <f>F234+F235+F236</f>
        <v>105</v>
      </c>
      <c r="G233" s="509">
        <f>G234+G235+G236</f>
        <v>25.4</v>
      </c>
      <c r="H233" s="234">
        <v>0</v>
      </c>
      <c r="I233" s="234">
        <v>1.2645999999999999</v>
      </c>
      <c r="J233" s="234">
        <f>G233+I233</f>
        <v>26.6646</v>
      </c>
      <c r="K233" s="235"/>
      <c r="L233" s="236"/>
      <c r="M233" s="161">
        <f>K233+L233</f>
        <v>0</v>
      </c>
      <c r="N233" s="163"/>
      <c r="O233" s="164"/>
      <c r="P233" s="164"/>
      <c r="Q233" s="165"/>
      <c r="R233" s="166"/>
      <c r="S233" s="661" t="s">
        <v>21</v>
      </c>
      <c r="T233" s="658" t="s">
        <v>86</v>
      </c>
      <c r="U233" s="661" t="s">
        <v>284</v>
      </c>
      <c r="V233" s="167">
        <v>58.007831000000003</v>
      </c>
      <c r="W233" s="421">
        <v>102.65329800000001</v>
      </c>
      <c r="X233" s="658"/>
      <c r="Y233" s="9"/>
      <c r="Z233" s="9"/>
      <c r="AA233" s="9"/>
      <c r="AB233" s="9"/>
      <c r="AC233" s="245"/>
      <c r="AD233" s="246">
        <v>1</v>
      </c>
      <c r="AE233" s="247"/>
      <c r="AF233" s="248"/>
      <c r="AG233" s="245"/>
      <c r="AH233" s="246">
        <f>F233</f>
        <v>105</v>
      </c>
      <c r="AI233" s="249"/>
      <c r="AJ233" s="248"/>
      <c r="AK233" s="281" t="s">
        <v>190</v>
      </c>
    </row>
    <row r="234" spans="1:37" s="9" customFormat="1" ht="14.25" customHeight="1" x14ac:dyDescent="0.2">
      <c r="A234" s="244" t="s">
        <v>20</v>
      </c>
      <c r="B234" s="152"/>
      <c r="C234" s="154"/>
      <c r="D234" s="154"/>
      <c r="E234" s="155"/>
      <c r="F234" s="250">
        <v>40</v>
      </c>
      <c r="G234" s="251">
        <v>15.1</v>
      </c>
      <c r="H234" s="175"/>
      <c r="I234" s="175"/>
      <c r="J234" s="175"/>
      <c r="K234" s="175"/>
      <c r="L234" s="176"/>
      <c r="M234" s="177"/>
      <c r="N234" s="424">
        <f>J233</f>
        <v>26.6646</v>
      </c>
      <c r="O234" s="273">
        <f>N234/(F234+F235)*100</f>
        <v>33.330749999999995</v>
      </c>
      <c r="P234" s="279">
        <f>IF(G233&gt;((F234+F235)*1.05),0,((F234+F235)*1.05)-G233)</f>
        <v>58.6</v>
      </c>
      <c r="Q234" s="279">
        <f>IF(N234&gt;((F234+F235)*1.05),0,((F234+F235)*1.05)-N234)</f>
        <v>57.3354</v>
      </c>
      <c r="R234" s="279">
        <f>IF(N234&gt;((F234+F235)*1.05),0,((F234+F235)*1.05)-N234)</f>
        <v>57.3354</v>
      </c>
      <c r="S234" s="662"/>
      <c r="T234" s="659"/>
      <c r="U234" s="662"/>
      <c r="V234" s="180"/>
      <c r="W234" s="425"/>
      <c r="X234" s="659"/>
      <c r="AC234" s="245"/>
      <c r="AD234" s="246"/>
      <c r="AE234" s="247"/>
      <c r="AF234" s="248"/>
      <c r="AG234" s="245"/>
      <c r="AH234" s="246"/>
      <c r="AI234" s="249"/>
      <c r="AJ234" s="248"/>
      <c r="AK234" s="281" t="s">
        <v>190</v>
      </c>
    </row>
    <row r="235" spans="1:37" s="9" customFormat="1" ht="14.25" x14ac:dyDescent="0.2">
      <c r="A235" s="244" t="s">
        <v>15</v>
      </c>
      <c r="B235" s="152"/>
      <c r="C235" s="154"/>
      <c r="D235" s="154"/>
      <c r="E235" s="155"/>
      <c r="F235" s="250">
        <v>40</v>
      </c>
      <c r="G235" s="251">
        <v>10.3</v>
      </c>
      <c r="H235" s="429"/>
      <c r="I235" s="429"/>
      <c r="J235" s="429"/>
      <c r="K235" s="11"/>
      <c r="L235" s="11"/>
      <c r="M235" s="430"/>
      <c r="N235" s="424">
        <f>J233</f>
        <v>26.6646</v>
      </c>
      <c r="O235" s="273">
        <f>N235/(F234+F236)*100</f>
        <v>41.022461538461542</v>
      </c>
      <c r="P235" s="279">
        <f>IF(G233&gt;((F234+F236)*1.05),0,((F234+F236)*1.05)-G233)</f>
        <v>42.85</v>
      </c>
      <c r="Q235" s="279">
        <f>IF(N235&gt;((F234+F236)*1.05),0,((F234+F236)*1.05)-N235)</f>
        <v>41.5854</v>
      </c>
      <c r="R235" s="279">
        <f>IF(N235&gt;((F234+F236)*1.05),0,((F234+F236)*1.05)-N235)</f>
        <v>41.5854</v>
      </c>
      <c r="S235" s="662"/>
      <c r="T235" s="659"/>
      <c r="U235" s="662"/>
      <c r="V235" s="180"/>
      <c r="W235" s="425"/>
      <c r="X235" s="659"/>
      <c r="AC235" s="245"/>
      <c r="AD235" s="246"/>
      <c r="AE235" s="247"/>
      <c r="AF235" s="248"/>
      <c r="AG235" s="245"/>
      <c r="AH235" s="246"/>
      <c r="AI235" s="249"/>
      <c r="AJ235" s="248"/>
      <c r="AK235" s="281" t="s">
        <v>190</v>
      </c>
    </row>
    <row r="236" spans="1:37" s="9" customFormat="1" ht="14.25" x14ac:dyDescent="0.2">
      <c r="A236" s="244" t="s">
        <v>44</v>
      </c>
      <c r="B236" s="152"/>
      <c r="C236" s="154"/>
      <c r="D236" s="154"/>
      <c r="E236" s="155"/>
      <c r="F236" s="250">
        <v>25</v>
      </c>
      <c r="G236" s="217">
        <v>0</v>
      </c>
      <c r="H236" s="186"/>
      <c r="I236" s="186"/>
      <c r="J236" s="186"/>
      <c r="K236" s="187"/>
      <c r="L236" s="187"/>
      <c r="M236" s="187"/>
      <c r="N236" s="188"/>
      <c r="O236" s="189"/>
      <c r="P236" s="189"/>
      <c r="Q236" s="165"/>
      <c r="R236" s="166"/>
      <c r="S236" s="312"/>
      <c r="T236" s="520"/>
      <c r="U236" s="521"/>
      <c r="V236" s="198"/>
      <c r="W236" s="431"/>
      <c r="X236" s="660"/>
      <c r="AC236" s="245"/>
      <c r="AD236" s="246"/>
      <c r="AE236" s="247"/>
      <c r="AF236" s="248"/>
      <c r="AG236" s="245"/>
      <c r="AH236" s="246"/>
      <c r="AI236" s="249"/>
      <c r="AJ236" s="248"/>
      <c r="AK236" s="281" t="s">
        <v>190</v>
      </c>
    </row>
    <row r="237" spans="1:37" s="306" customFormat="1" x14ac:dyDescent="0.2">
      <c r="A237" s="202" t="s">
        <v>177</v>
      </c>
      <c r="B237" s="223" t="s">
        <v>66</v>
      </c>
      <c r="C237" s="223" t="s">
        <v>66</v>
      </c>
      <c r="D237" s="223" t="s">
        <v>66</v>
      </c>
      <c r="E237" s="223" t="s">
        <v>66</v>
      </c>
      <c r="F237" s="204"/>
      <c r="G237" s="205"/>
      <c r="H237" s="206" t="s">
        <v>85</v>
      </c>
      <c r="I237" s="207" t="s">
        <v>66</v>
      </c>
      <c r="J237" s="205"/>
      <c r="K237" s="205"/>
      <c r="L237" s="205"/>
      <c r="M237" s="205"/>
      <c r="N237" s="205"/>
      <c r="O237" s="208"/>
      <c r="P237" s="208"/>
      <c r="Q237" s="209"/>
      <c r="R237" s="209"/>
      <c r="S237" s="210"/>
      <c r="T237" s="211"/>
      <c r="U237" s="210"/>
      <c r="V237" s="212"/>
      <c r="W237" s="213"/>
      <c r="X237" s="410"/>
      <c r="Y237" s="139"/>
      <c r="Z237" s="139"/>
      <c r="AA237" s="139"/>
      <c r="AB237" s="139"/>
      <c r="AC237" s="127"/>
      <c r="AD237" s="128"/>
      <c r="AE237" s="129"/>
      <c r="AF237" s="130"/>
      <c r="AG237" s="127"/>
      <c r="AH237" s="128"/>
      <c r="AI237" s="131"/>
      <c r="AJ237" s="130"/>
      <c r="AK237" s="281" t="s">
        <v>190</v>
      </c>
    </row>
    <row r="238" spans="1:37" s="9" customFormat="1" ht="14.25" customHeight="1" x14ac:dyDescent="0.25">
      <c r="A238" s="244" t="s">
        <v>306</v>
      </c>
      <c r="B238" s="214"/>
      <c r="C238" s="215"/>
      <c r="D238" s="215"/>
      <c r="E238" s="216" t="s">
        <v>40</v>
      </c>
      <c r="F238" s="230">
        <f>F239</f>
        <v>10</v>
      </c>
      <c r="G238" s="485">
        <f>G239</f>
        <v>0.9</v>
      </c>
      <c r="H238" s="232">
        <v>4.2000000000000003E-2</v>
      </c>
      <c r="I238" s="233">
        <v>4.2000000000000003E-2</v>
      </c>
      <c r="J238" s="234">
        <f>G238+I238</f>
        <v>0.94200000000000006</v>
      </c>
      <c r="K238" s="235"/>
      <c r="L238" s="236"/>
      <c r="M238" s="161">
        <f>K238+L238</f>
        <v>0</v>
      </c>
      <c r="N238" s="163"/>
      <c r="O238" s="164"/>
      <c r="P238" s="164"/>
      <c r="Q238" s="165"/>
      <c r="R238" s="166"/>
      <c r="S238" s="658" t="s">
        <v>79</v>
      </c>
      <c r="T238" s="654" t="s">
        <v>86</v>
      </c>
      <c r="U238" s="654" t="s">
        <v>307</v>
      </c>
      <c r="V238" s="435">
        <v>58.030755999999997</v>
      </c>
      <c r="W238" s="436">
        <v>102.70327399999999</v>
      </c>
      <c r="X238" s="656"/>
      <c r="AC238" s="245"/>
      <c r="AD238" s="246"/>
      <c r="AE238" s="247"/>
      <c r="AF238" s="248">
        <v>1</v>
      </c>
      <c r="AG238" s="245"/>
      <c r="AH238" s="246"/>
      <c r="AI238" s="249"/>
      <c r="AJ238" s="248">
        <f>F238</f>
        <v>10</v>
      </c>
      <c r="AK238" s="281" t="s">
        <v>190</v>
      </c>
    </row>
    <row r="239" spans="1:37" s="9" customFormat="1" ht="14.25" x14ac:dyDescent="0.2">
      <c r="A239" s="244" t="s">
        <v>20</v>
      </c>
      <c r="B239" s="152"/>
      <c r="C239" s="154"/>
      <c r="D239" s="154"/>
      <c r="E239" s="155"/>
      <c r="F239" s="250">
        <v>10</v>
      </c>
      <c r="G239" s="251">
        <v>0.9</v>
      </c>
      <c r="H239" s="173"/>
      <c r="I239" s="174"/>
      <c r="J239" s="175"/>
      <c r="K239" s="175"/>
      <c r="L239" s="176"/>
      <c r="M239" s="177"/>
      <c r="N239" s="178">
        <f>J238</f>
        <v>0.94200000000000006</v>
      </c>
      <c r="O239" s="179">
        <f>N239/F239*100</f>
        <v>9.42</v>
      </c>
      <c r="P239" s="317">
        <f>IF(G238&gt;(F239*1.05),0,(F239*1.05)-G238)</f>
        <v>9.6</v>
      </c>
      <c r="Q239" s="317">
        <f>IF(N239&gt;(F239*1.05),0,(F239*1.05)-N239)</f>
        <v>9.5579999999999998</v>
      </c>
      <c r="R239" s="319">
        <f>IF(N239&gt;(1.05*F239),0,(F239*1.05)-N239)</f>
        <v>9.5579999999999998</v>
      </c>
      <c r="S239" s="660"/>
      <c r="T239" s="655"/>
      <c r="U239" s="655"/>
      <c r="V239" s="438"/>
      <c r="W239" s="439"/>
      <c r="X239" s="657"/>
      <c r="AC239" s="245"/>
      <c r="AD239" s="246"/>
      <c r="AE239" s="247"/>
      <c r="AF239" s="248"/>
      <c r="AG239" s="245"/>
      <c r="AH239" s="246"/>
      <c r="AI239" s="249"/>
      <c r="AJ239" s="248"/>
      <c r="AK239" s="281" t="s">
        <v>190</v>
      </c>
    </row>
    <row r="240" spans="1:37" s="9" customFormat="1" x14ac:dyDescent="0.2">
      <c r="A240" s="202" t="s">
        <v>177</v>
      </c>
      <c r="B240" s="223" t="s">
        <v>66</v>
      </c>
      <c r="C240" s="223" t="s">
        <v>66</v>
      </c>
      <c r="D240" s="223" t="s">
        <v>66</v>
      </c>
      <c r="E240" s="223" t="s">
        <v>66</v>
      </c>
      <c r="F240" s="204"/>
      <c r="G240" s="205"/>
      <c r="H240" s="206" t="s">
        <v>85</v>
      </c>
      <c r="I240" s="207" t="s">
        <v>66</v>
      </c>
      <c r="J240" s="205"/>
      <c r="K240" s="205"/>
      <c r="L240" s="205"/>
      <c r="M240" s="205"/>
      <c r="N240" s="205"/>
      <c r="O240" s="208"/>
      <c r="P240" s="208"/>
      <c r="Q240" s="209"/>
      <c r="R240" s="209"/>
      <c r="S240" s="210"/>
      <c r="T240" s="211"/>
      <c r="U240" s="210"/>
      <c r="V240" s="212"/>
      <c r="W240" s="213"/>
      <c r="X240" s="410"/>
      <c r="Y240" s="139"/>
      <c r="Z240" s="139"/>
      <c r="AA240" s="139"/>
      <c r="AB240" s="139"/>
      <c r="AC240" s="127"/>
      <c r="AD240" s="128"/>
      <c r="AE240" s="129"/>
      <c r="AF240" s="130"/>
      <c r="AG240" s="127"/>
      <c r="AH240" s="128"/>
      <c r="AI240" s="131"/>
      <c r="AJ240" s="130"/>
      <c r="AK240" s="281" t="s">
        <v>190</v>
      </c>
    </row>
    <row r="241" spans="1:37" s="306" customFormat="1" x14ac:dyDescent="0.25">
      <c r="A241" s="244" t="s">
        <v>308</v>
      </c>
      <c r="B241" s="214"/>
      <c r="C241" s="215"/>
      <c r="D241" s="215"/>
      <c r="E241" s="216" t="s">
        <v>8</v>
      </c>
      <c r="F241" s="230">
        <f>F242+F243</f>
        <v>5</v>
      </c>
      <c r="G241" s="231">
        <f>G242+G243</f>
        <v>0.6</v>
      </c>
      <c r="H241" s="232">
        <v>-1.4999999999999999E-2</v>
      </c>
      <c r="I241" s="233">
        <v>-1.4999999999999999E-2</v>
      </c>
      <c r="J241" s="234">
        <f>G241+I241</f>
        <v>0.58499999999999996</v>
      </c>
      <c r="K241" s="235"/>
      <c r="L241" s="236"/>
      <c r="M241" s="161">
        <f>K241+L241</f>
        <v>0</v>
      </c>
      <c r="N241" s="163"/>
      <c r="O241" s="164"/>
      <c r="P241" s="164"/>
      <c r="Q241" s="165"/>
      <c r="R241" s="166"/>
      <c r="S241" s="661" t="s">
        <v>21</v>
      </c>
      <c r="T241" s="658" t="s">
        <v>86</v>
      </c>
      <c r="U241" s="658" t="s">
        <v>87</v>
      </c>
      <c r="V241" s="167">
        <v>57.978130999999998</v>
      </c>
      <c r="W241" s="168">
        <v>102.636871</v>
      </c>
      <c r="X241" s="658"/>
      <c r="Y241" s="9"/>
      <c r="Z241" s="9"/>
      <c r="AA241" s="9"/>
      <c r="AB241" s="9"/>
      <c r="AC241" s="245"/>
      <c r="AD241" s="246"/>
      <c r="AE241" s="247"/>
      <c r="AF241" s="248">
        <v>1</v>
      </c>
      <c r="AG241" s="245"/>
      <c r="AH241" s="246"/>
      <c r="AI241" s="249"/>
      <c r="AJ241" s="248">
        <f>F241</f>
        <v>5</v>
      </c>
      <c r="AK241" s="281" t="s">
        <v>190</v>
      </c>
    </row>
    <row r="242" spans="1:37" s="9" customFormat="1" ht="14.25" customHeight="1" x14ac:dyDescent="0.2">
      <c r="A242" s="244" t="s">
        <v>20</v>
      </c>
      <c r="B242" s="152"/>
      <c r="C242" s="154"/>
      <c r="D242" s="154"/>
      <c r="E242" s="155"/>
      <c r="F242" s="250">
        <v>2.5</v>
      </c>
      <c r="G242" s="508">
        <v>0.6</v>
      </c>
      <c r="H242" s="173"/>
      <c r="I242" s="174"/>
      <c r="J242" s="175"/>
      <c r="K242" s="175"/>
      <c r="L242" s="176"/>
      <c r="M242" s="177"/>
      <c r="N242" s="178">
        <f>J241</f>
        <v>0.58499999999999996</v>
      </c>
      <c r="O242" s="179">
        <f>N242/F242*100</f>
        <v>23.4</v>
      </c>
      <c r="P242" s="317">
        <f>IF(G241&gt;(F242*1.05),0,(F242*1.05)-G241)</f>
        <v>2.0249999999999999</v>
      </c>
      <c r="Q242" s="317">
        <f>IF(N242&gt;(F242*1.05),0,(F242*1.05)-N242)</f>
        <v>2.04</v>
      </c>
      <c r="R242" s="319">
        <f>IF(N242&gt;(1.05*F242),0,(F242*1.05)-N242)</f>
        <v>2.04</v>
      </c>
      <c r="S242" s="662"/>
      <c r="T242" s="659"/>
      <c r="U242" s="659"/>
      <c r="V242" s="180"/>
      <c r="W242" s="181"/>
      <c r="X242" s="659"/>
      <c r="AC242" s="245"/>
      <c r="AD242" s="246"/>
      <c r="AE242" s="247"/>
      <c r="AF242" s="248"/>
      <c r="AG242" s="245"/>
      <c r="AH242" s="246"/>
      <c r="AI242" s="249"/>
      <c r="AJ242" s="248"/>
      <c r="AK242" s="281" t="s">
        <v>190</v>
      </c>
    </row>
    <row r="243" spans="1:37" s="9" customFormat="1" ht="14.25" x14ac:dyDescent="0.2">
      <c r="A243" s="244" t="s">
        <v>15</v>
      </c>
      <c r="B243" s="152"/>
      <c r="C243" s="154"/>
      <c r="D243" s="154"/>
      <c r="E243" s="155"/>
      <c r="F243" s="250">
        <v>2.5</v>
      </c>
      <c r="G243" s="217">
        <v>0</v>
      </c>
      <c r="H243" s="184"/>
      <c r="I243" s="185"/>
      <c r="J243" s="186"/>
      <c r="K243" s="187"/>
      <c r="L243" s="187"/>
      <c r="M243" s="187"/>
      <c r="N243" s="188"/>
      <c r="O243" s="189"/>
      <c r="P243" s="189"/>
      <c r="Q243" s="165"/>
      <c r="R243" s="166"/>
      <c r="S243" s="663"/>
      <c r="T243" s="660"/>
      <c r="U243" s="660"/>
      <c r="V243" s="198"/>
      <c r="W243" s="199"/>
      <c r="X243" s="660"/>
      <c r="AC243" s="245"/>
      <c r="AD243" s="246"/>
      <c r="AE243" s="247"/>
      <c r="AF243" s="248"/>
      <c r="AG243" s="245"/>
      <c r="AH243" s="246"/>
      <c r="AI243" s="249"/>
      <c r="AJ243" s="248"/>
      <c r="AK243" s="281" t="s">
        <v>190</v>
      </c>
    </row>
    <row r="244" spans="1:37" s="306" customFormat="1" x14ac:dyDescent="0.2">
      <c r="A244" s="202" t="s">
        <v>177</v>
      </c>
      <c r="B244" s="223" t="s">
        <v>66</v>
      </c>
      <c r="C244" s="223" t="s">
        <v>66</v>
      </c>
      <c r="D244" s="223" t="s">
        <v>66</v>
      </c>
      <c r="E244" s="223" t="s">
        <v>66</v>
      </c>
      <c r="F244" s="204"/>
      <c r="G244" s="205"/>
      <c r="H244" s="206" t="s">
        <v>85</v>
      </c>
      <c r="I244" s="207" t="s">
        <v>66</v>
      </c>
      <c r="J244" s="205"/>
      <c r="K244" s="205"/>
      <c r="L244" s="205"/>
      <c r="M244" s="205"/>
      <c r="N244" s="205"/>
      <c r="O244" s="208"/>
      <c r="P244" s="208"/>
      <c r="Q244" s="209"/>
      <c r="R244" s="209"/>
      <c r="S244" s="210"/>
      <c r="T244" s="211"/>
      <c r="U244" s="210"/>
      <c r="V244" s="212"/>
      <c r="W244" s="213"/>
      <c r="X244" s="410"/>
      <c r="Y244" s="139"/>
      <c r="Z244" s="139"/>
      <c r="AA244" s="139"/>
      <c r="AB244" s="139"/>
      <c r="AC244" s="127"/>
      <c r="AD244" s="128"/>
      <c r="AE244" s="129"/>
      <c r="AF244" s="130"/>
      <c r="AG244" s="127"/>
      <c r="AH244" s="128"/>
      <c r="AI244" s="131"/>
      <c r="AJ244" s="130"/>
      <c r="AK244" s="281" t="s">
        <v>190</v>
      </c>
    </row>
    <row r="245" spans="1:37" s="9" customFormat="1" ht="14.25" customHeight="1" x14ac:dyDescent="0.25">
      <c r="A245" s="244" t="s">
        <v>309</v>
      </c>
      <c r="B245" s="214"/>
      <c r="C245" s="215"/>
      <c r="D245" s="215"/>
      <c r="E245" s="216" t="s">
        <v>8</v>
      </c>
      <c r="F245" s="230">
        <f>F246+F247</f>
        <v>6.3</v>
      </c>
      <c r="G245" s="231">
        <f>G246+G247</f>
        <v>2.9000000000000004</v>
      </c>
      <c r="H245" s="232">
        <v>-5.000000000000001E-3</v>
      </c>
      <c r="I245" s="233">
        <v>-5.000000000000001E-3</v>
      </c>
      <c r="J245" s="234">
        <f>G245+I245</f>
        <v>2.8950000000000005</v>
      </c>
      <c r="K245" s="235"/>
      <c r="L245" s="236"/>
      <c r="M245" s="161">
        <f>K245+L245</f>
        <v>0</v>
      </c>
      <c r="N245" s="163"/>
      <c r="O245" s="164"/>
      <c r="P245" s="164"/>
      <c r="Q245" s="165"/>
      <c r="R245" s="166"/>
      <c r="S245" s="661" t="s">
        <v>21</v>
      </c>
      <c r="T245" s="658" t="s">
        <v>86</v>
      </c>
      <c r="U245" s="658" t="s">
        <v>310</v>
      </c>
      <c r="V245" s="167">
        <v>57.983851999999999</v>
      </c>
      <c r="W245" s="168">
        <v>102.65490800000001</v>
      </c>
      <c r="X245" s="658"/>
      <c r="AC245" s="245"/>
      <c r="AD245" s="246"/>
      <c r="AE245" s="247"/>
      <c r="AF245" s="248">
        <v>1</v>
      </c>
      <c r="AG245" s="245"/>
      <c r="AH245" s="246"/>
      <c r="AI245" s="249"/>
      <c r="AJ245" s="248">
        <f>F245</f>
        <v>6.3</v>
      </c>
      <c r="AK245" s="281" t="s">
        <v>190</v>
      </c>
    </row>
    <row r="246" spans="1:37" s="9" customFormat="1" ht="14.25" x14ac:dyDescent="0.2">
      <c r="A246" s="244" t="s">
        <v>20</v>
      </c>
      <c r="B246" s="152"/>
      <c r="C246" s="154"/>
      <c r="D246" s="154"/>
      <c r="E246" s="155"/>
      <c r="F246" s="250">
        <v>3.15</v>
      </c>
      <c r="G246" s="528">
        <v>1.8</v>
      </c>
      <c r="H246" s="173"/>
      <c r="I246" s="174"/>
      <c r="J246" s="175"/>
      <c r="K246" s="175"/>
      <c r="L246" s="176"/>
      <c r="M246" s="177"/>
      <c r="N246" s="178">
        <f>J245</f>
        <v>2.8950000000000005</v>
      </c>
      <c r="O246" s="179">
        <f>N246/F246*100</f>
        <v>91.904761904761926</v>
      </c>
      <c r="P246" s="317">
        <f>IF(G245&gt;(F246*1.05),0,(F246*1.05)-G245)</f>
        <v>0.40749999999999975</v>
      </c>
      <c r="Q246" s="317">
        <f>IF(N246&gt;(F246*1.05),0,(F246*1.05)-N246)</f>
        <v>0.41249999999999964</v>
      </c>
      <c r="R246" s="319">
        <f>IF(N246&gt;(1.05*F246),0,(F246*1.05)-N246)</f>
        <v>0.41249999999999964</v>
      </c>
      <c r="S246" s="662"/>
      <c r="T246" s="659"/>
      <c r="U246" s="659"/>
      <c r="V246" s="180"/>
      <c r="W246" s="181"/>
      <c r="X246" s="659"/>
      <c r="AC246" s="245"/>
      <c r="AD246" s="246"/>
      <c r="AE246" s="247"/>
      <c r="AF246" s="248"/>
      <c r="AG246" s="245"/>
      <c r="AH246" s="246"/>
      <c r="AI246" s="249"/>
      <c r="AJ246" s="248"/>
      <c r="AK246" s="281" t="s">
        <v>190</v>
      </c>
    </row>
    <row r="247" spans="1:37" s="9" customFormat="1" ht="14.25" x14ac:dyDescent="0.2">
      <c r="A247" s="244" t="s">
        <v>15</v>
      </c>
      <c r="B247" s="152"/>
      <c r="C247" s="154"/>
      <c r="D247" s="154"/>
      <c r="E247" s="155"/>
      <c r="F247" s="250">
        <v>3.15</v>
      </c>
      <c r="G247" s="528">
        <v>1.1000000000000001</v>
      </c>
      <c r="H247" s="184"/>
      <c r="I247" s="185"/>
      <c r="J247" s="186"/>
      <c r="K247" s="187"/>
      <c r="L247" s="187"/>
      <c r="M247" s="187"/>
      <c r="N247" s="188"/>
      <c r="O247" s="189"/>
      <c r="P247" s="189"/>
      <c r="Q247" s="165"/>
      <c r="R247" s="166"/>
      <c r="S247" s="663"/>
      <c r="T247" s="660"/>
      <c r="U247" s="660"/>
      <c r="V247" s="198"/>
      <c r="W247" s="199"/>
      <c r="X247" s="660"/>
      <c r="AC247" s="245"/>
      <c r="AD247" s="246"/>
      <c r="AE247" s="247"/>
      <c r="AF247" s="248"/>
      <c r="AG247" s="245"/>
      <c r="AH247" s="246"/>
      <c r="AI247" s="249"/>
      <c r="AJ247" s="248"/>
      <c r="AK247" s="281" t="s">
        <v>190</v>
      </c>
    </row>
    <row r="248" spans="1:37" s="306" customFormat="1" x14ac:dyDescent="0.2">
      <c r="A248" s="202" t="s">
        <v>177</v>
      </c>
      <c r="B248" s="223" t="s">
        <v>66</v>
      </c>
      <c r="C248" s="223" t="s">
        <v>66</v>
      </c>
      <c r="D248" s="223" t="s">
        <v>66</v>
      </c>
      <c r="E248" s="223" t="s">
        <v>66</v>
      </c>
      <c r="F248" s="204"/>
      <c r="G248" s="205"/>
      <c r="H248" s="206" t="s">
        <v>85</v>
      </c>
      <c r="I248" s="207" t="s">
        <v>66</v>
      </c>
      <c r="J248" s="205"/>
      <c r="K248" s="205"/>
      <c r="L248" s="205"/>
      <c r="M248" s="205"/>
      <c r="N248" s="205"/>
      <c r="O248" s="208"/>
      <c r="P248" s="208"/>
      <c r="Q248" s="209"/>
      <c r="R248" s="209"/>
      <c r="S248" s="210"/>
      <c r="T248" s="211"/>
      <c r="U248" s="210"/>
      <c r="V248" s="212"/>
      <c r="W248" s="213"/>
      <c r="X248" s="410"/>
      <c r="Y248" s="139"/>
      <c r="Z248" s="139"/>
      <c r="AA248" s="139"/>
      <c r="AB248" s="139"/>
      <c r="AC248" s="127"/>
      <c r="AD248" s="128"/>
      <c r="AE248" s="129"/>
      <c r="AF248" s="130"/>
      <c r="AG248" s="127"/>
      <c r="AH248" s="128"/>
      <c r="AI248" s="131"/>
      <c r="AJ248" s="130"/>
      <c r="AK248" s="281" t="s">
        <v>190</v>
      </c>
    </row>
    <row r="249" spans="1:37" s="9" customFormat="1" ht="14.25" customHeight="1" x14ac:dyDescent="0.25">
      <c r="A249" s="244" t="s">
        <v>311</v>
      </c>
      <c r="B249" s="214"/>
      <c r="C249" s="215"/>
      <c r="D249" s="215"/>
      <c r="E249" s="216" t="s">
        <v>8</v>
      </c>
      <c r="F249" s="230">
        <f>F250</f>
        <v>3.15</v>
      </c>
      <c r="G249" s="485">
        <f>G250</f>
        <v>0.7</v>
      </c>
      <c r="H249" s="232">
        <v>1.4999999999999999E-2</v>
      </c>
      <c r="I249" s="233">
        <v>1.4999999999999999E-2</v>
      </c>
      <c r="J249" s="234">
        <f>G249+I249</f>
        <v>0.71499999999999997</v>
      </c>
      <c r="K249" s="235"/>
      <c r="L249" s="236"/>
      <c r="M249" s="161">
        <f>K249+L249</f>
        <v>0</v>
      </c>
      <c r="N249" s="163"/>
      <c r="O249" s="164"/>
      <c r="P249" s="164"/>
      <c r="Q249" s="165"/>
      <c r="R249" s="166"/>
      <c r="S249" s="658" t="s">
        <v>79</v>
      </c>
      <c r="T249" s="654" t="s">
        <v>86</v>
      </c>
      <c r="U249" s="654" t="s">
        <v>312</v>
      </c>
      <c r="V249" s="435">
        <v>58.000644999999999</v>
      </c>
      <c r="W249" s="436">
        <v>102.669724</v>
      </c>
      <c r="X249" s="656"/>
      <c r="AC249" s="245"/>
      <c r="AD249" s="246"/>
      <c r="AE249" s="247"/>
      <c r="AF249" s="248">
        <v>1</v>
      </c>
      <c r="AG249" s="245"/>
      <c r="AH249" s="246"/>
      <c r="AI249" s="249"/>
      <c r="AJ249" s="248">
        <f>F249</f>
        <v>3.15</v>
      </c>
      <c r="AK249" s="281" t="s">
        <v>190</v>
      </c>
    </row>
    <row r="250" spans="1:37" s="9" customFormat="1" ht="14.25" x14ac:dyDescent="0.2">
      <c r="A250" s="244" t="s">
        <v>20</v>
      </c>
      <c r="B250" s="152"/>
      <c r="C250" s="154"/>
      <c r="D250" s="154"/>
      <c r="E250" s="155"/>
      <c r="F250" s="250">
        <v>3.15</v>
      </c>
      <c r="G250" s="251">
        <v>0.7</v>
      </c>
      <c r="H250" s="173"/>
      <c r="I250" s="174"/>
      <c r="J250" s="175"/>
      <c r="K250" s="175"/>
      <c r="L250" s="176"/>
      <c r="M250" s="177"/>
      <c r="N250" s="178">
        <f>J249</f>
        <v>0.71499999999999997</v>
      </c>
      <c r="O250" s="179">
        <f>N250/F250*100</f>
        <v>22.698412698412699</v>
      </c>
      <c r="P250" s="317">
        <f>IF(G249&gt;(F250*1.05),0,(F250*1.05)-G249)</f>
        <v>2.6074999999999999</v>
      </c>
      <c r="Q250" s="317">
        <f>IF(N250&gt;(F250*1.05),0,(F250*1.05)-N250)</f>
        <v>2.5925000000000002</v>
      </c>
      <c r="R250" s="319">
        <f>IF(N250&gt;(1.05*F250),0,(F250*1.05)-N250)</f>
        <v>2.5925000000000002</v>
      </c>
      <c r="S250" s="660"/>
      <c r="T250" s="655"/>
      <c r="U250" s="655"/>
      <c r="V250" s="438"/>
      <c r="W250" s="439"/>
      <c r="X250" s="657"/>
      <c r="AC250" s="245"/>
      <c r="AD250" s="246"/>
      <c r="AE250" s="247"/>
      <c r="AF250" s="248"/>
      <c r="AG250" s="245"/>
      <c r="AH250" s="246"/>
      <c r="AI250" s="249"/>
      <c r="AJ250" s="248"/>
      <c r="AK250" s="281" t="s">
        <v>190</v>
      </c>
    </row>
    <row r="251" spans="1:37" s="9" customFormat="1" x14ac:dyDescent="0.2">
      <c r="A251" s="202" t="s">
        <v>177</v>
      </c>
      <c r="B251" s="223" t="s">
        <v>66</v>
      </c>
      <c r="C251" s="223" t="s">
        <v>66</v>
      </c>
      <c r="D251" s="223" t="s">
        <v>66</v>
      </c>
      <c r="E251" s="223" t="s">
        <v>66</v>
      </c>
      <c r="F251" s="204"/>
      <c r="G251" s="205"/>
      <c r="H251" s="206" t="s">
        <v>85</v>
      </c>
      <c r="I251" s="207" t="s">
        <v>66</v>
      </c>
      <c r="J251" s="205"/>
      <c r="K251" s="205"/>
      <c r="L251" s="205"/>
      <c r="M251" s="205"/>
      <c r="N251" s="205"/>
      <c r="O251" s="208"/>
      <c r="P251" s="208"/>
      <c r="Q251" s="209"/>
      <c r="R251" s="209"/>
      <c r="S251" s="210"/>
      <c r="T251" s="211"/>
      <c r="U251" s="210"/>
      <c r="V251" s="212"/>
      <c r="W251" s="213"/>
      <c r="X251" s="410"/>
      <c r="Y251" s="139"/>
      <c r="Z251" s="139"/>
      <c r="AA251" s="139"/>
      <c r="AB251" s="139"/>
      <c r="AC251" s="127"/>
      <c r="AD251" s="128"/>
      <c r="AE251" s="129"/>
      <c r="AF251" s="130"/>
      <c r="AG251" s="127"/>
      <c r="AH251" s="128"/>
      <c r="AI251" s="131"/>
      <c r="AJ251" s="130"/>
      <c r="AK251" s="281" t="s">
        <v>190</v>
      </c>
    </row>
    <row r="252" spans="1:37" s="306" customFormat="1" x14ac:dyDescent="0.25">
      <c r="A252" s="244" t="s">
        <v>313</v>
      </c>
      <c r="B252" s="214"/>
      <c r="C252" s="215"/>
      <c r="D252" s="215"/>
      <c r="E252" s="216" t="s">
        <v>40</v>
      </c>
      <c r="F252" s="230">
        <f>F253+F254</f>
        <v>8</v>
      </c>
      <c r="G252" s="231">
        <f>G253+G254</f>
        <v>0.2</v>
      </c>
      <c r="H252" s="232">
        <v>0</v>
      </c>
      <c r="I252" s="233">
        <v>0</v>
      </c>
      <c r="J252" s="234">
        <f>G252+I252</f>
        <v>0.2</v>
      </c>
      <c r="K252" s="235"/>
      <c r="L252" s="236"/>
      <c r="M252" s="161">
        <f>K252+L252</f>
        <v>0</v>
      </c>
      <c r="N252" s="163"/>
      <c r="O252" s="164"/>
      <c r="P252" s="164"/>
      <c r="Q252" s="165"/>
      <c r="R252" s="166"/>
      <c r="S252" s="661" t="s">
        <v>21</v>
      </c>
      <c r="T252" s="658" t="s">
        <v>86</v>
      </c>
      <c r="U252" s="658" t="s">
        <v>87</v>
      </c>
      <c r="V252" s="167">
        <v>57.950574000000003</v>
      </c>
      <c r="W252" s="168">
        <v>102.606306</v>
      </c>
      <c r="X252" s="658"/>
      <c r="Y252" s="9"/>
      <c r="Z252" s="9"/>
      <c r="AA252" s="9"/>
      <c r="AB252" s="9"/>
      <c r="AC252" s="245"/>
      <c r="AD252" s="246"/>
      <c r="AE252" s="247"/>
      <c r="AF252" s="248">
        <v>1</v>
      </c>
      <c r="AG252" s="245"/>
      <c r="AH252" s="246"/>
      <c r="AI252" s="249"/>
      <c r="AJ252" s="248">
        <f>F252</f>
        <v>8</v>
      </c>
      <c r="AK252" s="281" t="s">
        <v>190</v>
      </c>
    </row>
    <row r="253" spans="1:37" s="9" customFormat="1" ht="14.25" customHeight="1" x14ac:dyDescent="0.25">
      <c r="A253" s="244" t="s">
        <v>20</v>
      </c>
      <c r="B253" s="152"/>
      <c r="C253" s="154"/>
      <c r="D253" s="154"/>
      <c r="E253" s="155"/>
      <c r="F253" s="250">
        <v>4</v>
      </c>
      <c r="G253" s="250">
        <v>0.1</v>
      </c>
      <c r="H253" s="173"/>
      <c r="I253" s="174"/>
      <c r="J253" s="175"/>
      <c r="K253" s="175"/>
      <c r="L253" s="176"/>
      <c r="M253" s="177"/>
      <c r="N253" s="178">
        <f>J252</f>
        <v>0.2</v>
      </c>
      <c r="O253" s="179">
        <f>N253/F253*100</f>
        <v>5</v>
      </c>
      <c r="P253" s="317">
        <f>IF(G252&gt;(F253*1.05),0,(F253*1.05)-G252)</f>
        <v>4</v>
      </c>
      <c r="Q253" s="317">
        <f>IF(N253&gt;(F253*1.05),0,(F253*1.05)-N253)</f>
        <v>4</v>
      </c>
      <c r="R253" s="319">
        <f>IF(N253&gt;(1.05*F253),0,(F253*1.05)-N253)</f>
        <v>4</v>
      </c>
      <c r="S253" s="662"/>
      <c r="T253" s="659"/>
      <c r="U253" s="659"/>
      <c r="V253" s="180"/>
      <c r="W253" s="181"/>
      <c r="X253" s="659"/>
      <c r="AC253" s="245"/>
      <c r="AD253" s="246"/>
      <c r="AE253" s="247"/>
      <c r="AF253" s="248"/>
      <c r="AG253" s="245"/>
      <c r="AH253" s="246"/>
      <c r="AI253" s="249"/>
      <c r="AJ253" s="248"/>
      <c r="AK253" s="281" t="s">
        <v>190</v>
      </c>
    </row>
    <row r="254" spans="1:37" s="9" customFormat="1" ht="14.25" x14ac:dyDescent="0.25">
      <c r="A254" s="244" t="s">
        <v>15</v>
      </c>
      <c r="B254" s="152"/>
      <c r="C254" s="154"/>
      <c r="D254" s="154"/>
      <c r="E254" s="155"/>
      <c r="F254" s="250">
        <v>4</v>
      </c>
      <c r="G254" s="250">
        <v>0.1</v>
      </c>
      <c r="H254" s="184"/>
      <c r="I254" s="185"/>
      <c r="J254" s="186"/>
      <c r="K254" s="187"/>
      <c r="L254" s="187"/>
      <c r="M254" s="187"/>
      <c r="N254" s="188"/>
      <c r="O254" s="189"/>
      <c r="P254" s="189"/>
      <c r="Q254" s="165"/>
      <c r="R254" s="166"/>
      <c r="S254" s="663"/>
      <c r="T254" s="660"/>
      <c r="U254" s="660"/>
      <c r="V254" s="198"/>
      <c r="W254" s="199"/>
      <c r="X254" s="660"/>
      <c r="AC254" s="245"/>
      <c r="AD254" s="246"/>
      <c r="AE254" s="247"/>
      <c r="AF254" s="248"/>
      <c r="AG254" s="245"/>
      <c r="AH254" s="246"/>
      <c r="AI254" s="249"/>
      <c r="AJ254" s="248"/>
      <c r="AK254" s="281" t="s">
        <v>190</v>
      </c>
    </row>
    <row r="255" spans="1:37" s="306" customFormat="1" x14ac:dyDescent="0.2">
      <c r="A255" s="202" t="s">
        <v>177</v>
      </c>
      <c r="B255" s="223" t="s">
        <v>66</v>
      </c>
      <c r="C255" s="223" t="s">
        <v>66</v>
      </c>
      <c r="D255" s="223" t="s">
        <v>66</v>
      </c>
      <c r="E255" s="223" t="s">
        <v>66</v>
      </c>
      <c r="F255" s="204"/>
      <c r="G255" s="205"/>
      <c r="H255" s="206" t="s">
        <v>85</v>
      </c>
      <c r="I255" s="207" t="s">
        <v>66</v>
      </c>
      <c r="J255" s="205"/>
      <c r="K255" s="205"/>
      <c r="L255" s="205"/>
      <c r="M255" s="205"/>
      <c r="N255" s="205"/>
      <c r="O255" s="208"/>
      <c r="P255" s="208"/>
      <c r="Q255" s="209"/>
      <c r="R255" s="209"/>
      <c r="S255" s="210"/>
      <c r="T255" s="211"/>
      <c r="U255" s="210"/>
      <c r="V255" s="212"/>
      <c r="W255" s="213"/>
      <c r="X255" s="410"/>
      <c r="Y255" s="139"/>
      <c r="Z255" s="139"/>
      <c r="AA255" s="139"/>
      <c r="AB255" s="139"/>
      <c r="AC255" s="127"/>
      <c r="AD255" s="128"/>
      <c r="AE255" s="129"/>
      <c r="AF255" s="130"/>
      <c r="AG255" s="127"/>
      <c r="AH255" s="128"/>
      <c r="AI255" s="131"/>
      <c r="AJ255" s="130"/>
      <c r="AK255" s="281" t="s">
        <v>190</v>
      </c>
    </row>
    <row r="256" spans="1:37" s="9" customFormat="1" ht="14.25" customHeight="1" x14ac:dyDescent="0.25">
      <c r="A256" s="244" t="s">
        <v>314</v>
      </c>
      <c r="B256" s="214"/>
      <c r="C256" s="215"/>
      <c r="D256" s="215"/>
      <c r="E256" s="216" t="s">
        <v>8</v>
      </c>
      <c r="F256" s="230">
        <f>F257+F258</f>
        <v>11.2</v>
      </c>
      <c r="G256" s="231">
        <f>G257+G258</f>
        <v>1.1000000000000001</v>
      </c>
      <c r="H256" s="232">
        <v>0.11</v>
      </c>
      <c r="I256" s="233">
        <v>0.11</v>
      </c>
      <c r="J256" s="234">
        <f>G256+I256</f>
        <v>1.2100000000000002</v>
      </c>
      <c r="K256" s="235"/>
      <c r="L256" s="236"/>
      <c r="M256" s="161">
        <f>K256+L256</f>
        <v>0</v>
      </c>
      <c r="N256" s="163"/>
      <c r="O256" s="164"/>
      <c r="P256" s="164"/>
      <c r="Q256" s="165"/>
      <c r="R256" s="166"/>
      <c r="S256" s="661" t="s">
        <v>21</v>
      </c>
      <c r="T256" s="658" t="s">
        <v>86</v>
      </c>
      <c r="U256" s="658" t="s">
        <v>315</v>
      </c>
      <c r="V256" s="167" t="s">
        <v>316</v>
      </c>
      <c r="W256" s="168" t="s">
        <v>317</v>
      </c>
      <c r="X256" s="658"/>
      <c r="AC256" s="245"/>
      <c r="AD256" s="246"/>
      <c r="AE256" s="247"/>
      <c r="AF256" s="248">
        <v>1</v>
      </c>
      <c r="AG256" s="245"/>
      <c r="AH256" s="246"/>
      <c r="AI256" s="249"/>
      <c r="AJ256" s="248">
        <f>F256</f>
        <v>11.2</v>
      </c>
      <c r="AK256" s="281" t="s">
        <v>190</v>
      </c>
    </row>
    <row r="257" spans="1:37" s="9" customFormat="1" ht="14.25" x14ac:dyDescent="0.2">
      <c r="A257" s="244" t="s">
        <v>20</v>
      </c>
      <c r="B257" s="152"/>
      <c r="C257" s="154"/>
      <c r="D257" s="154"/>
      <c r="E257" s="155"/>
      <c r="F257" s="250">
        <v>5.6</v>
      </c>
      <c r="G257" s="217">
        <v>0</v>
      </c>
      <c r="H257" s="173"/>
      <c r="I257" s="174"/>
      <c r="J257" s="175"/>
      <c r="K257" s="175"/>
      <c r="L257" s="176"/>
      <c r="M257" s="177"/>
      <c r="N257" s="178">
        <f>J256</f>
        <v>1.2100000000000002</v>
      </c>
      <c r="O257" s="179">
        <f>N257/F257*100</f>
        <v>21.607142857142861</v>
      </c>
      <c r="P257" s="317">
        <f>IF(G256&gt;(F257*1.05),0,(F257*1.05)-G256)</f>
        <v>4.7799999999999994</v>
      </c>
      <c r="Q257" s="317">
        <f>IF(N257&gt;(F257*1.05),0,(F257*1.05)-N257)</f>
        <v>4.67</v>
      </c>
      <c r="R257" s="319">
        <f>IF(N257&gt;(1.05*F257),0,(F257*1.05)-N257)</f>
        <v>4.67</v>
      </c>
      <c r="S257" s="662"/>
      <c r="T257" s="659"/>
      <c r="U257" s="659"/>
      <c r="V257" s="180"/>
      <c r="W257" s="181"/>
      <c r="X257" s="659"/>
      <c r="AC257" s="245"/>
      <c r="AD257" s="246"/>
      <c r="AE257" s="247"/>
      <c r="AF257" s="248"/>
      <c r="AG257" s="245"/>
      <c r="AH257" s="246"/>
      <c r="AI257" s="249"/>
      <c r="AJ257" s="248"/>
      <c r="AK257" s="281" t="s">
        <v>190</v>
      </c>
    </row>
    <row r="258" spans="1:37" s="9" customFormat="1" ht="14.25" x14ac:dyDescent="0.2">
      <c r="A258" s="244" t="s">
        <v>15</v>
      </c>
      <c r="B258" s="152"/>
      <c r="C258" s="154"/>
      <c r="D258" s="154"/>
      <c r="E258" s="155"/>
      <c r="F258" s="250">
        <v>5.6</v>
      </c>
      <c r="G258" s="251">
        <v>1.1000000000000001</v>
      </c>
      <c r="H258" s="184"/>
      <c r="I258" s="185"/>
      <c r="J258" s="186"/>
      <c r="K258" s="187"/>
      <c r="L258" s="187"/>
      <c r="M258" s="187"/>
      <c r="N258" s="188"/>
      <c r="O258" s="189"/>
      <c r="P258" s="189"/>
      <c r="Q258" s="165"/>
      <c r="R258" s="166"/>
      <c r="S258" s="663"/>
      <c r="T258" s="660"/>
      <c r="U258" s="660"/>
      <c r="V258" s="198"/>
      <c r="W258" s="199"/>
      <c r="X258" s="660"/>
      <c r="AC258" s="245"/>
      <c r="AD258" s="246"/>
      <c r="AE258" s="247"/>
      <c r="AF258" s="248"/>
      <c r="AG258" s="245"/>
      <c r="AH258" s="246"/>
      <c r="AI258" s="249"/>
      <c r="AJ258" s="248"/>
      <c r="AK258" s="281" t="s">
        <v>190</v>
      </c>
    </row>
    <row r="259" spans="1:37" s="306" customFormat="1" x14ac:dyDescent="0.2">
      <c r="A259" s="202" t="s">
        <v>177</v>
      </c>
      <c r="B259" s="223" t="s">
        <v>66</v>
      </c>
      <c r="C259" s="223" t="s">
        <v>66</v>
      </c>
      <c r="D259" s="223" t="s">
        <v>66</v>
      </c>
      <c r="E259" s="223" t="s">
        <v>66</v>
      </c>
      <c r="F259" s="204"/>
      <c r="G259" s="205"/>
      <c r="H259" s="206" t="s">
        <v>85</v>
      </c>
      <c r="I259" s="207" t="s">
        <v>66</v>
      </c>
      <c r="J259" s="205"/>
      <c r="K259" s="205"/>
      <c r="L259" s="205"/>
      <c r="M259" s="205"/>
      <c r="N259" s="205"/>
      <c r="O259" s="208"/>
      <c r="P259" s="208"/>
      <c r="Q259" s="209"/>
      <c r="R259" s="209"/>
      <c r="S259" s="210"/>
      <c r="T259" s="211"/>
      <c r="U259" s="210"/>
      <c r="V259" s="212"/>
      <c r="W259" s="213"/>
      <c r="X259" s="410"/>
      <c r="Y259" s="139"/>
      <c r="Z259" s="139"/>
      <c r="AA259" s="139"/>
      <c r="AB259" s="139"/>
      <c r="AC259" s="127"/>
      <c r="AD259" s="128"/>
      <c r="AE259" s="129"/>
      <c r="AF259" s="130"/>
      <c r="AG259" s="127"/>
      <c r="AH259" s="128"/>
      <c r="AI259" s="131"/>
      <c r="AJ259" s="130"/>
      <c r="AK259" s="281" t="s">
        <v>190</v>
      </c>
    </row>
    <row r="260" spans="1:37" s="9" customFormat="1" ht="14.25" customHeight="1" x14ac:dyDescent="0.25">
      <c r="A260" s="244" t="s">
        <v>318</v>
      </c>
      <c r="B260" s="214"/>
      <c r="C260" s="215"/>
      <c r="D260" s="215"/>
      <c r="E260" s="216" t="s">
        <v>8</v>
      </c>
      <c r="F260" s="230">
        <f>F261</f>
        <v>3.15</v>
      </c>
      <c r="G260" s="485">
        <f>G261</f>
        <v>1.5</v>
      </c>
      <c r="H260" s="232">
        <v>0.25639999999999996</v>
      </c>
      <c r="I260" s="233">
        <v>0.25639999999999996</v>
      </c>
      <c r="J260" s="234">
        <f>G260+I260</f>
        <v>1.7564</v>
      </c>
      <c r="K260" s="235"/>
      <c r="L260" s="236"/>
      <c r="M260" s="161">
        <f>K260+L260</f>
        <v>0</v>
      </c>
      <c r="N260" s="163"/>
      <c r="O260" s="164"/>
      <c r="P260" s="164"/>
      <c r="Q260" s="165"/>
      <c r="R260" s="166"/>
      <c r="S260" s="658" t="s">
        <v>79</v>
      </c>
      <c r="T260" s="654" t="s">
        <v>86</v>
      </c>
      <c r="U260" s="654" t="s">
        <v>319</v>
      </c>
      <c r="V260" s="435" t="s">
        <v>320</v>
      </c>
      <c r="W260" s="436" t="s">
        <v>321</v>
      </c>
      <c r="X260" s="656"/>
      <c r="AC260" s="245"/>
      <c r="AD260" s="246"/>
      <c r="AE260" s="247"/>
      <c r="AF260" s="248">
        <v>1</v>
      </c>
      <c r="AG260" s="245"/>
      <c r="AH260" s="246"/>
      <c r="AI260" s="249"/>
      <c r="AJ260" s="248">
        <f>F260</f>
        <v>3.15</v>
      </c>
      <c r="AK260" s="281" t="s">
        <v>190</v>
      </c>
    </row>
    <row r="261" spans="1:37" s="9" customFormat="1" ht="14.25" x14ac:dyDescent="0.2">
      <c r="A261" s="244" t="s">
        <v>20</v>
      </c>
      <c r="B261" s="152"/>
      <c r="C261" s="154"/>
      <c r="D261" s="154"/>
      <c r="E261" s="155"/>
      <c r="F261" s="250">
        <v>3.15</v>
      </c>
      <c r="G261" s="251">
        <v>1.5</v>
      </c>
      <c r="H261" s="173"/>
      <c r="I261" s="174"/>
      <c r="J261" s="175"/>
      <c r="K261" s="175"/>
      <c r="L261" s="176"/>
      <c r="M261" s="177"/>
      <c r="N261" s="178">
        <f>J260</f>
        <v>1.7564</v>
      </c>
      <c r="O261" s="179">
        <f>N261/F261*100</f>
        <v>55.75873015873016</v>
      </c>
      <c r="P261" s="317">
        <f>IF(G260&gt;(F261*1.05),0,(F261*1.05)-G260)</f>
        <v>1.8075000000000001</v>
      </c>
      <c r="Q261" s="317">
        <f>IF(N261&gt;(F261*1.05),0,(F261*1.05)-N261)</f>
        <v>1.5511000000000001</v>
      </c>
      <c r="R261" s="319">
        <f>IF(N261&gt;(1.05*F261),0,(F261*1.05)-N261)</f>
        <v>1.5511000000000001</v>
      </c>
      <c r="S261" s="660"/>
      <c r="T261" s="655"/>
      <c r="U261" s="655"/>
      <c r="V261" s="438"/>
      <c r="W261" s="439"/>
      <c r="X261" s="657"/>
      <c r="AC261" s="245"/>
      <c r="AD261" s="246"/>
      <c r="AE261" s="247"/>
      <c r="AF261" s="248"/>
      <c r="AG261" s="245"/>
      <c r="AH261" s="246"/>
      <c r="AI261" s="249"/>
      <c r="AJ261" s="248"/>
      <c r="AK261" s="281" t="s">
        <v>190</v>
      </c>
    </row>
    <row r="262" spans="1:37" s="9" customFormat="1" x14ac:dyDescent="0.2">
      <c r="A262" s="202" t="s">
        <v>177</v>
      </c>
      <c r="B262" s="223" t="s">
        <v>66</v>
      </c>
      <c r="C262" s="223" t="s">
        <v>66</v>
      </c>
      <c r="D262" s="223" t="s">
        <v>66</v>
      </c>
      <c r="E262" s="223" t="s">
        <v>66</v>
      </c>
      <c r="F262" s="204"/>
      <c r="G262" s="205"/>
      <c r="H262" s="206" t="s">
        <v>85</v>
      </c>
      <c r="I262" s="207" t="s">
        <v>66</v>
      </c>
      <c r="J262" s="205"/>
      <c r="K262" s="205"/>
      <c r="L262" s="205"/>
      <c r="M262" s="205"/>
      <c r="N262" s="205"/>
      <c r="O262" s="208"/>
      <c r="P262" s="208"/>
      <c r="Q262" s="209"/>
      <c r="R262" s="209"/>
      <c r="S262" s="210"/>
      <c r="T262" s="211"/>
      <c r="U262" s="210"/>
      <c r="V262" s="212"/>
      <c r="W262" s="213"/>
      <c r="X262" s="410"/>
      <c r="Y262" s="139"/>
      <c r="Z262" s="139"/>
      <c r="AA262" s="139"/>
      <c r="AB262" s="139"/>
      <c r="AC262" s="127"/>
      <c r="AD262" s="128"/>
      <c r="AE262" s="129"/>
      <c r="AF262" s="130"/>
      <c r="AG262" s="127"/>
      <c r="AH262" s="128"/>
      <c r="AI262" s="131"/>
      <c r="AJ262" s="130"/>
      <c r="AK262" s="281" t="s">
        <v>190</v>
      </c>
    </row>
    <row r="263" spans="1:37" s="306" customFormat="1" x14ac:dyDescent="0.25">
      <c r="A263" s="244" t="s">
        <v>322</v>
      </c>
      <c r="B263" s="214"/>
      <c r="C263" s="215"/>
      <c r="D263" s="215"/>
      <c r="E263" s="216" t="s">
        <v>40</v>
      </c>
      <c r="F263" s="230">
        <f>F264+F265</f>
        <v>8</v>
      </c>
      <c r="G263" s="231">
        <f>G264+G265</f>
        <v>3.7</v>
      </c>
      <c r="H263" s="232">
        <v>0.36399999999999999</v>
      </c>
      <c r="I263" s="233">
        <v>0.36399999999999999</v>
      </c>
      <c r="J263" s="234">
        <f>G263+I263</f>
        <v>4.0640000000000001</v>
      </c>
      <c r="K263" s="235">
        <v>3.7010000000000001</v>
      </c>
      <c r="L263" s="236">
        <v>0</v>
      </c>
      <c r="M263" s="161">
        <f>K263+L263</f>
        <v>3.7010000000000001</v>
      </c>
      <c r="N263" s="163"/>
      <c r="O263" s="164"/>
      <c r="P263" s="164"/>
      <c r="Q263" s="165"/>
      <c r="R263" s="166"/>
      <c r="S263" s="661" t="s">
        <v>21</v>
      </c>
      <c r="T263" s="658" t="s">
        <v>86</v>
      </c>
      <c r="U263" s="658" t="s">
        <v>323</v>
      </c>
      <c r="V263" s="167">
        <v>57.962964999999997</v>
      </c>
      <c r="W263" s="168">
        <v>102.754778</v>
      </c>
      <c r="X263" s="658"/>
      <c r="Y263" s="9"/>
      <c r="Z263" s="9"/>
      <c r="AA263" s="9"/>
      <c r="AB263" s="9"/>
      <c r="AC263" s="245"/>
      <c r="AD263" s="246"/>
      <c r="AE263" s="247"/>
      <c r="AF263" s="248">
        <v>1</v>
      </c>
      <c r="AG263" s="245"/>
      <c r="AH263" s="246"/>
      <c r="AI263" s="249"/>
      <c r="AJ263" s="248">
        <f>F263</f>
        <v>8</v>
      </c>
      <c r="AK263" s="281" t="s">
        <v>190</v>
      </c>
    </row>
    <row r="264" spans="1:37" s="9" customFormat="1" ht="14.25" customHeight="1" x14ac:dyDescent="0.25">
      <c r="A264" s="244" t="s">
        <v>20</v>
      </c>
      <c r="B264" s="152"/>
      <c r="C264" s="154"/>
      <c r="D264" s="154"/>
      <c r="E264" s="155"/>
      <c r="F264" s="250">
        <v>4</v>
      </c>
      <c r="G264" s="250">
        <v>1.3</v>
      </c>
      <c r="H264" s="173"/>
      <c r="I264" s="174"/>
      <c r="J264" s="175"/>
      <c r="K264" s="175"/>
      <c r="L264" s="176"/>
      <c r="M264" s="177"/>
      <c r="N264" s="178">
        <f>J263</f>
        <v>4.0640000000000001</v>
      </c>
      <c r="O264" s="179">
        <f>N264/F264*100</f>
        <v>101.6</v>
      </c>
      <c r="P264" s="317">
        <f>IF(G263&gt;(F264*1.05),0,(F264*1.05)-G263)</f>
        <v>0.5</v>
      </c>
      <c r="Q264" s="317">
        <f>IF(N264&gt;(F264*1.05),0,(F264*1.05)-N264)</f>
        <v>0.13600000000000012</v>
      </c>
      <c r="R264" s="319">
        <f>IF(N264&gt;(1.05*F264),0,(F264*1.05)-N264)</f>
        <v>0.13600000000000012</v>
      </c>
      <c r="S264" s="662"/>
      <c r="T264" s="659"/>
      <c r="U264" s="659"/>
      <c r="V264" s="180"/>
      <c r="W264" s="181"/>
      <c r="X264" s="659"/>
      <c r="AC264" s="245"/>
      <c r="AD264" s="246"/>
      <c r="AE264" s="247"/>
      <c r="AF264" s="248"/>
      <c r="AG264" s="245"/>
      <c r="AH264" s="246"/>
      <c r="AI264" s="249"/>
      <c r="AJ264" s="248"/>
      <c r="AK264" s="281" t="s">
        <v>190</v>
      </c>
    </row>
    <row r="265" spans="1:37" s="9" customFormat="1" ht="14.25" x14ac:dyDescent="0.25">
      <c r="A265" s="244" t="s">
        <v>15</v>
      </c>
      <c r="B265" s="152"/>
      <c r="C265" s="154"/>
      <c r="D265" s="154"/>
      <c r="E265" s="155"/>
      <c r="F265" s="250">
        <v>4</v>
      </c>
      <c r="G265" s="250">
        <v>2.4</v>
      </c>
      <c r="H265" s="184"/>
      <c r="I265" s="185"/>
      <c r="J265" s="186"/>
      <c r="K265" s="187"/>
      <c r="L265" s="187"/>
      <c r="M265" s="187"/>
      <c r="N265" s="188"/>
      <c r="O265" s="189"/>
      <c r="P265" s="189"/>
      <c r="Q265" s="165"/>
      <c r="R265" s="166"/>
      <c r="S265" s="663"/>
      <c r="T265" s="660"/>
      <c r="U265" s="660"/>
      <c r="V265" s="198"/>
      <c r="W265" s="199"/>
      <c r="X265" s="660"/>
      <c r="AC265" s="245"/>
      <c r="AD265" s="246"/>
      <c r="AE265" s="247"/>
      <c r="AF265" s="248"/>
      <c r="AG265" s="245"/>
      <c r="AH265" s="246"/>
      <c r="AI265" s="249"/>
      <c r="AJ265" s="248"/>
      <c r="AK265" s="281" t="s">
        <v>190</v>
      </c>
    </row>
    <row r="266" spans="1:37" s="306" customFormat="1" x14ac:dyDescent="0.2">
      <c r="A266" s="202" t="s">
        <v>177</v>
      </c>
      <c r="B266" s="223" t="s">
        <v>66</v>
      </c>
      <c r="C266" s="223" t="s">
        <v>66</v>
      </c>
      <c r="D266" s="223" t="s">
        <v>66</v>
      </c>
      <c r="E266" s="223" t="s">
        <v>66</v>
      </c>
      <c r="F266" s="204"/>
      <c r="G266" s="205"/>
      <c r="H266" s="206" t="s">
        <v>85</v>
      </c>
      <c r="I266" s="207" t="s">
        <v>66</v>
      </c>
      <c r="J266" s="205"/>
      <c r="K266" s="205"/>
      <c r="L266" s="205"/>
      <c r="M266" s="205"/>
      <c r="N266" s="205"/>
      <c r="O266" s="208"/>
      <c r="P266" s="208"/>
      <c r="Q266" s="209"/>
      <c r="R266" s="209"/>
      <c r="S266" s="210"/>
      <c r="T266" s="211"/>
      <c r="U266" s="210"/>
      <c r="V266" s="212"/>
      <c r="W266" s="213"/>
      <c r="X266" s="410"/>
      <c r="Y266" s="139"/>
      <c r="Z266" s="139"/>
      <c r="AA266" s="139"/>
      <c r="AB266" s="139"/>
      <c r="AC266" s="127"/>
      <c r="AD266" s="128"/>
      <c r="AE266" s="129"/>
      <c r="AF266" s="130"/>
      <c r="AG266" s="127"/>
      <c r="AH266" s="128"/>
      <c r="AI266" s="131"/>
      <c r="AJ266" s="130"/>
      <c r="AK266" s="281" t="s">
        <v>190</v>
      </c>
    </row>
    <row r="267" spans="1:37" s="306" customFormat="1" ht="14.25" customHeight="1" x14ac:dyDescent="0.25">
      <c r="A267" s="244" t="s">
        <v>324</v>
      </c>
      <c r="B267" s="214"/>
      <c r="C267" s="215"/>
      <c r="D267" s="215"/>
      <c r="E267" s="216" t="s">
        <v>40</v>
      </c>
      <c r="F267" s="230">
        <f>F268+F269</f>
        <v>12.6</v>
      </c>
      <c r="G267" s="231">
        <f>G268+G269</f>
        <v>1.1000000000000001</v>
      </c>
      <c r="H267" s="232">
        <v>2.6000000000000002E-2</v>
      </c>
      <c r="I267" s="233">
        <v>2.6000000000000002E-2</v>
      </c>
      <c r="J267" s="234">
        <f>G267+I267</f>
        <v>1.1260000000000001</v>
      </c>
      <c r="K267" s="235"/>
      <c r="L267" s="236"/>
      <c r="M267" s="161">
        <f>K267+L267</f>
        <v>0</v>
      </c>
      <c r="N267" s="163"/>
      <c r="O267" s="164"/>
      <c r="P267" s="164"/>
      <c r="Q267" s="165"/>
      <c r="R267" s="166"/>
      <c r="S267" s="661" t="s">
        <v>21</v>
      </c>
      <c r="T267" s="658" t="s">
        <v>86</v>
      </c>
      <c r="U267" s="658" t="s">
        <v>323</v>
      </c>
      <c r="V267" s="167">
        <v>58.021600999999997</v>
      </c>
      <c r="W267" s="168">
        <v>102.66873699999999</v>
      </c>
      <c r="X267" s="658"/>
      <c r="Y267" s="9"/>
      <c r="Z267" s="9"/>
      <c r="AA267" s="9"/>
      <c r="AB267" s="9"/>
      <c r="AC267" s="245"/>
      <c r="AD267" s="246"/>
      <c r="AE267" s="247"/>
      <c r="AF267" s="248">
        <v>1</v>
      </c>
      <c r="AG267" s="245"/>
      <c r="AH267" s="246"/>
      <c r="AI267" s="249"/>
      <c r="AJ267" s="248">
        <f>F267</f>
        <v>12.6</v>
      </c>
      <c r="AK267" s="281" t="s">
        <v>190</v>
      </c>
    </row>
    <row r="268" spans="1:37" s="306" customFormat="1" x14ac:dyDescent="0.25">
      <c r="A268" s="244" t="s">
        <v>20</v>
      </c>
      <c r="B268" s="152"/>
      <c r="C268" s="154"/>
      <c r="D268" s="154"/>
      <c r="E268" s="155"/>
      <c r="F268" s="250">
        <v>6.3</v>
      </c>
      <c r="G268" s="250">
        <v>0.4</v>
      </c>
      <c r="H268" s="173"/>
      <c r="I268" s="174"/>
      <c r="J268" s="175"/>
      <c r="K268" s="175"/>
      <c r="L268" s="176"/>
      <c r="M268" s="177"/>
      <c r="N268" s="178">
        <f>J267</f>
        <v>1.1260000000000001</v>
      </c>
      <c r="O268" s="179">
        <f>N268/F268*100</f>
        <v>17.873015873015873</v>
      </c>
      <c r="P268" s="317">
        <f>IF(G267&gt;(F268*1.05),0,(F268*1.05)-G267)</f>
        <v>5.5150000000000006</v>
      </c>
      <c r="Q268" s="317">
        <f>IF(N268&gt;(F268*1.05),0,(F268*1.05)-N268)</f>
        <v>5.4889999999999999</v>
      </c>
      <c r="R268" s="319">
        <f>IF(N268&gt;(1.05*F268),0,(F268*1.05)-N268)</f>
        <v>5.4889999999999999</v>
      </c>
      <c r="S268" s="662"/>
      <c r="T268" s="659"/>
      <c r="U268" s="659"/>
      <c r="V268" s="180"/>
      <c r="W268" s="181"/>
      <c r="X268" s="659"/>
      <c r="Y268" s="9"/>
      <c r="Z268" s="9"/>
      <c r="AA268" s="9"/>
      <c r="AB268" s="9"/>
      <c r="AC268" s="245"/>
      <c r="AD268" s="246"/>
      <c r="AE268" s="247"/>
      <c r="AF268" s="248"/>
      <c r="AG268" s="245"/>
      <c r="AH268" s="246"/>
      <c r="AI268" s="249"/>
      <c r="AJ268" s="248"/>
      <c r="AK268" s="281" t="s">
        <v>190</v>
      </c>
    </row>
    <row r="269" spans="1:37" s="306" customFormat="1" x14ac:dyDescent="0.25">
      <c r="A269" s="244" t="s">
        <v>15</v>
      </c>
      <c r="B269" s="152"/>
      <c r="C269" s="154"/>
      <c r="D269" s="154"/>
      <c r="E269" s="155"/>
      <c r="F269" s="250">
        <v>6.3</v>
      </c>
      <c r="G269" s="250">
        <v>0.7</v>
      </c>
      <c r="H269" s="184"/>
      <c r="I269" s="185"/>
      <c r="J269" s="186"/>
      <c r="K269" s="187"/>
      <c r="L269" s="187"/>
      <c r="M269" s="187"/>
      <c r="N269" s="188"/>
      <c r="O269" s="189"/>
      <c r="P269" s="189"/>
      <c r="Q269" s="165"/>
      <c r="R269" s="166"/>
      <c r="S269" s="663"/>
      <c r="T269" s="660"/>
      <c r="U269" s="660"/>
      <c r="V269" s="198"/>
      <c r="W269" s="199"/>
      <c r="X269" s="660"/>
      <c r="Y269" s="9"/>
      <c r="Z269" s="9"/>
      <c r="AA269" s="9"/>
      <c r="AB269" s="9"/>
      <c r="AC269" s="245"/>
      <c r="AD269" s="246"/>
      <c r="AE269" s="247"/>
      <c r="AF269" s="248"/>
      <c r="AG269" s="245"/>
      <c r="AH269" s="246"/>
      <c r="AI269" s="249"/>
      <c r="AJ269" s="248"/>
      <c r="AK269" s="281" t="s">
        <v>190</v>
      </c>
    </row>
    <row r="270" spans="1:37" s="306" customFormat="1" ht="14.25" customHeight="1" x14ac:dyDescent="0.2">
      <c r="A270" s="202" t="s">
        <v>177</v>
      </c>
      <c r="B270" s="223" t="s">
        <v>66</v>
      </c>
      <c r="C270" s="223" t="s">
        <v>66</v>
      </c>
      <c r="D270" s="223" t="s">
        <v>66</v>
      </c>
      <c r="E270" s="223" t="s">
        <v>66</v>
      </c>
      <c r="F270" s="204"/>
      <c r="G270" s="205"/>
      <c r="H270" s="206" t="s">
        <v>85</v>
      </c>
      <c r="I270" s="207" t="s">
        <v>66</v>
      </c>
      <c r="J270" s="205"/>
      <c r="K270" s="205"/>
      <c r="L270" s="205"/>
      <c r="M270" s="205"/>
      <c r="N270" s="205"/>
      <c r="O270" s="208"/>
      <c r="P270" s="208"/>
      <c r="Q270" s="209"/>
      <c r="R270" s="209"/>
      <c r="S270" s="210"/>
      <c r="T270" s="211"/>
      <c r="U270" s="210"/>
      <c r="V270" s="212"/>
      <c r="W270" s="213"/>
      <c r="X270" s="410"/>
      <c r="Y270" s="139"/>
      <c r="Z270" s="139"/>
      <c r="AA270" s="139"/>
      <c r="AB270" s="139"/>
      <c r="AC270" s="127"/>
      <c r="AD270" s="128"/>
      <c r="AE270" s="129"/>
      <c r="AF270" s="130"/>
      <c r="AG270" s="127"/>
      <c r="AH270" s="128"/>
      <c r="AI270" s="131"/>
      <c r="AJ270" s="130"/>
      <c r="AK270" s="281" t="s">
        <v>190</v>
      </c>
    </row>
    <row r="271" spans="1:37" s="306" customFormat="1" x14ac:dyDescent="0.25">
      <c r="A271" s="240" t="s">
        <v>325</v>
      </c>
      <c r="B271" s="214"/>
      <c r="C271" s="215"/>
      <c r="D271" s="215"/>
      <c r="E271" s="216" t="s">
        <v>8</v>
      </c>
      <c r="F271" s="230">
        <f>F272</f>
        <v>2.5</v>
      </c>
      <c r="G271" s="485">
        <f>G272</f>
        <v>0.9</v>
      </c>
      <c r="H271" s="232">
        <v>4.1000000000000002E-2</v>
      </c>
      <c r="I271" s="233">
        <v>4.1000000000000002E-2</v>
      </c>
      <c r="J271" s="234">
        <f>G271+I271</f>
        <v>0.94100000000000006</v>
      </c>
      <c r="K271" s="235">
        <v>2.12</v>
      </c>
      <c r="L271" s="236">
        <v>0</v>
      </c>
      <c r="M271" s="161">
        <f>K271+L271</f>
        <v>2.12</v>
      </c>
      <c r="N271" s="163"/>
      <c r="O271" s="164"/>
      <c r="P271" s="164"/>
      <c r="Q271" s="165"/>
      <c r="R271" s="166"/>
      <c r="S271" s="654" t="s">
        <v>245</v>
      </c>
      <c r="T271" s="654" t="s">
        <v>326</v>
      </c>
      <c r="U271" s="654"/>
      <c r="V271" s="435">
        <v>57.765878000000001</v>
      </c>
      <c r="W271" s="436">
        <v>102.389712</v>
      </c>
      <c r="X271" s="656"/>
      <c r="Y271" s="9"/>
      <c r="Z271" s="9"/>
      <c r="AA271" s="9"/>
      <c r="AB271" s="9"/>
      <c r="AC271" s="245"/>
      <c r="AD271" s="246"/>
      <c r="AE271" s="247"/>
      <c r="AF271" s="248">
        <v>1</v>
      </c>
      <c r="AG271" s="245"/>
      <c r="AH271" s="246"/>
      <c r="AI271" s="249"/>
      <c r="AJ271" s="248">
        <f>F271</f>
        <v>2.5</v>
      </c>
      <c r="AK271" s="281" t="s">
        <v>190</v>
      </c>
    </row>
    <row r="272" spans="1:37" s="306" customFormat="1" x14ac:dyDescent="0.25">
      <c r="A272" s="523" t="s">
        <v>20</v>
      </c>
      <c r="B272" s="152"/>
      <c r="C272" s="154"/>
      <c r="D272" s="154"/>
      <c r="E272" s="155"/>
      <c r="F272" s="250">
        <v>2.5</v>
      </c>
      <c r="G272" s="524">
        <v>0.9</v>
      </c>
      <c r="H272" s="173"/>
      <c r="I272" s="174"/>
      <c r="J272" s="175"/>
      <c r="K272" s="175"/>
      <c r="L272" s="176"/>
      <c r="M272" s="177"/>
      <c r="N272" s="178">
        <f>J271</f>
        <v>0.94100000000000006</v>
      </c>
      <c r="O272" s="179">
        <f>N272/F272*100</f>
        <v>37.64</v>
      </c>
      <c r="P272" s="317">
        <f>IF(G271&gt;(F272*1.05),0,(F272*1.05)-G271)</f>
        <v>1.7250000000000001</v>
      </c>
      <c r="Q272" s="317">
        <f>IF(N272&gt;(F272*1.05),0,(F272*1.05)-N272)</f>
        <v>1.6839999999999999</v>
      </c>
      <c r="R272" s="319">
        <f>IF(N272&gt;(1.05*F272),0,(F272*1.05)-N272)</f>
        <v>1.6839999999999999</v>
      </c>
      <c r="S272" s="655"/>
      <c r="T272" s="655"/>
      <c r="U272" s="655"/>
      <c r="V272" s="438"/>
      <c r="W272" s="439"/>
      <c r="X272" s="657"/>
      <c r="Y272" s="9"/>
      <c r="Z272" s="9"/>
      <c r="AA272" s="9"/>
      <c r="AB272" s="9"/>
      <c r="AC272" s="245"/>
      <c r="AD272" s="246"/>
      <c r="AE272" s="247"/>
      <c r="AF272" s="248"/>
      <c r="AG272" s="245"/>
      <c r="AH272" s="246"/>
      <c r="AI272" s="249"/>
      <c r="AJ272" s="248"/>
      <c r="AK272" s="281" t="s">
        <v>190</v>
      </c>
    </row>
    <row r="273" spans="1:37" s="306" customFormat="1" x14ac:dyDescent="0.2">
      <c r="A273" s="202" t="s">
        <v>177</v>
      </c>
      <c r="B273" s="223" t="s">
        <v>66</v>
      </c>
      <c r="C273" s="223" t="s">
        <v>66</v>
      </c>
      <c r="D273" s="223" t="s">
        <v>66</v>
      </c>
      <c r="E273" s="223" t="s">
        <v>66</v>
      </c>
      <c r="F273" s="204"/>
      <c r="G273" s="205"/>
      <c r="H273" s="206" t="s">
        <v>85</v>
      </c>
      <c r="I273" s="207" t="s">
        <v>66</v>
      </c>
      <c r="J273" s="205"/>
      <c r="K273" s="205"/>
      <c r="L273" s="205"/>
      <c r="M273" s="205"/>
      <c r="N273" s="205"/>
      <c r="O273" s="208"/>
      <c r="P273" s="208"/>
      <c r="Q273" s="209"/>
      <c r="R273" s="209"/>
      <c r="S273" s="210"/>
      <c r="T273" s="211"/>
      <c r="U273" s="210"/>
      <c r="V273" s="212"/>
      <c r="W273" s="213"/>
      <c r="X273" s="410"/>
      <c r="Y273" s="139"/>
      <c r="Z273" s="139"/>
      <c r="AA273" s="139"/>
      <c r="AB273" s="139"/>
      <c r="AC273" s="127"/>
      <c r="AD273" s="128"/>
      <c r="AE273" s="129"/>
      <c r="AF273" s="130"/>
      <c r="AG273" s="127"/>
      <c r="AH273" s="128"/>
      <c r="AI273" s="131"/>
      <c r="AJ273" s="130"/>
      <c r="AK273" s="281" t="s">
        <v>190</v>
      </c>
    </row>
    <row r="274" spans="1:37" s="306" customFormat="1" ht="14.25" customHeight="1" x14ac:dyDescent="0.25">
      <c r="A274" s="240" t="s">
        <v>327</v>
      </c>
      <c r="B274" s="214"/>
      <c r="C274" s="215"/>
      <c r="D274" s="215"/>
      <c r="E274" s="216" t="s">
        <v>40</v>
      </c>
      <c r="F274" s="230">
        <f>F275</f>
        <v>16</v>
      </c>
      <c r="G274" s="485">
        <f>G275</f>
        <v>0.3</v>
      </c>
      <c r="H274" s="232">
        <v>0.03</v>
      </c>
      <c r="I274" s="233">
        <v>0.03</v>
      </c>
      <c r="J274" s="234">
        <f>G274+I274</f>
        <v>0.32999999999999996</v>
      </c>
      <c r="K274" s="235">
        <v>0</v>
      </c>
      <c r="L274" s="236">
        <v>0</v>
      </c>
      <c r="M274" s="161">
        <f>K274+L274</f>
        <v>0</v>
      </c>
      <c r="N274" s="163"/>
      <c r="O274" s="164"/>
      <c r="P274" s="164"/>
      <c r="Q274" s="165"/>
      <c r="R274" s="166"/>
      <c r="S274" s="658" t="s">
        <v>292</v>
      </c>
      <c r="T274" s="658" t="s">
        <v>328</v>
      </c>
      <c r="U274" s="658"/>
      <c r="V274" s="167" t="s">
        <v>329</v>
      </c>
      <c r="W274" s="168" t="s">
        <v>330</v>
      </c>
      <c r="X274" s="658"/>
      <c r="Y274" s="139"/>
      <c r="Z274" s="139"/>
      <c r="AA274" s="139"/>
      <c r="AB274" s="139"/>
      <c r="AC274" s="127"/>
      <c r="AD274" s="128"/>
      <c r="AE274" s="129"/>
      <c r="AF274" s="130">
        <v>1</v>
      </c>
      <c r="AG274" s="127"/>
      <c r="AH274" s="128"/>
      <c r="AI274" s="131"/>
      <c r="AJ274" s="130">
        <f>F274</f>
        <v>16</v>
      </c>
      <c r="AK274" s="281" t="s">
        <v>190</v>
      </c>
    </row>
    <row r="275" spans="1:37" s="306" customFormat="1" x14ac:dyDescent="0.2">
      <c r="A275" s="523" t="s">
        <v>15</v>
      </c>
      <c r="B275" s="152"/>
      <c r="C275" s="154"/>
      <c r="D275" s="154"/>
      <c r="E275" s="155"/>
      <c r="F275" s="250">
        <v>16</v>
      </c>
      <c r="G275" s="251">
        <v>0.3</v>
      </c>
      <c r="H275" s="173"/>
      <c r="I275" s="174"/>
      <c r="J275" s="188"/>
      <c r="K275" s="188"/>
      <c r="L275" s="460"/>
      <c r="M275" s="461"/>
      <c r="N275" s="178">
        <f>J274</f>
        <v>0.32999999999999996</v>
      </c>
      <c r="O275" s="179">
        <f>N275/F275*100</f>
        <v>2.0624999999999996</v>
      </c>
      <c r="P275" s="317">
        <f>IF(G274&gt;(F275*1.05),0,(F275*1.05)-G274)</f>
        <v>16.5</v>
      </c>
      <c r="Q275" s="317">
        <f>IF(N275&gt;(F275*1.05),0,(F275*1.05)-N275)</f>
        <v>16.470000000000002</v>
      </c>
      <c r="R275" s="319">
        <f>IF(N275&gt;(1.05*F275),0,(F275*1.05)-N275)</f>
        <v>16.470000000000002</v>
      </c>
      <c r="S275" s="659"/>
      <c r="T275" s="659"/>
      <c r="U275" s="659"/>
      <c r="V275" s="180"/>
      <c r="W275" s="181"/>
      <c r="X275" s="659"/>
      <c r="Y275" s="139"/>
      <c r="Z275" s="139"/>
      <c r="AA275" s="139"/>
      <c r="AB275" s="139"/>
      <c r="AC275" s="127"/>
      <c r="AD275" s="128"/>
      <c r="AE275" s="129"/>
      <c r="AF275" s="130"/>
      <c r="AG275" s="127"/>
      <c r="AH275" s="128"/>
      <c r="AI275" s="131"/>
      <c r="AJ275" s="130"/>
      <c r="AK275" s="281" t="s">
        <v>190</v>
      </c>
    </row>
    <row r="276" spans="1:37" s="306" customFormat="1" x14ac:dyDescent="0.2">
      <c r="A276" s="202" t="s">
        <v>177</v>
      </c>
      <c r="B276" s="223" t="s">
        <v>66</v>
      </c>
      <c r="C276" s="223" t="s">
        <v>66</v>
      </c>
      <c r="D276" s="223" t="s">
        <v>66</v>
      </c>
      <c r="E276" s="223" t="s">
        <v>66</v>
      </c>
      <c r="F276" s="204"/>
      <c r="G276" s="205"/>
      <c r="H276" s="206" t="s">
        <v>85</v>
      </c>
      <c r="I276" s="207" t="s">
        <v>66</v>
      </c>
      <c r="J276" s="205"/>
      <c r="K276" s="205"/>
      <c r="L276" s="205"/>
      <c r="M276" s="205"/>
      <c r="N276" s="205"/>
      <c r="O276" s="208"/>
      <c r="P276" s="208"/>
      <c r="Q276" s="209"/>
      <c r="R276" s="209"/>
      <c r="S276" s="210"/>
      <c r="T276" s="211"/>
      <c r="U276" s="210"/>
      <c r="V276" s="212"/>
      <c r="W276" s="213"/>
      <c r="X276" s="410"/>
      <c r="Y276" s="139"/>
      <c r="Z276" s="139"/>
      <c r="AA276" s="139"/>
      <c r="AB276" s="139"/>
      <c r="AC276" s="127"/>
      <c r="AD276" s="128"/>
      <c r="AE276" s="129"/>
      <c r="AF276" s="130"/>
      <c r="AG276" s="127"/>
      <c r="AH276" s="128"/>
      <c r="AI276" s="131"/>
      <c r="AJ276" s="130"/>
      <c r="AK276" s="281" t="s">
        <v>190</v>
      </c>
    </row>
    <row r="277" spans="1:37" s="306" customFormat="1" x14ac:dyDescent="0.25">
      <c r="A277" s="244" t="s">
        <v>331</v>
      </c>
      <c r="B277" s="214"/>
      <c r="C277" s="215"/>
      <c r="D277" s="215"/>
      <c r="E277" s="216" t="s">
        <v>40</v>
      </c>
      <c r="F277" s="230">
        <f>F278+F279</f>
        <v>26</v>
      </c>
      <c r="G277" s="231">
        <f>G278+G279</f>
        <v>6.2</v>
      </c>
      <c r="H277" s="232">
        <v>1.4999999999999999E-2</v>
      </c>
      <c r="I277" s="233">
        <v>1.4999999999999999E-2</v>
      </c>
      <c r="J277" s="234">
        <f>G277+I277</f>
        <v>6.2149999999999999</v>
      </c>
      <c r="K277" s="235">
        <v>0</v>
      </c>
      <c r="L277" s="236">
        <v>12.69</v>
      </c>
      <c r="M277" s="161">
        <f>K277+L277</f>
        <v>12.69</v>
      </c>
      <c r="N277" s="163"/>
      <c r="O277" s="164"/>
      <c r="P277" s="164"/>
      <c r="Q277" s="165"/>
      <c r="R277" s="166"/>
      <c r="S277" s="658" t="s">
        <v>292</v>
      </c>
      <c r="T277" s="658" t="s">
        <v>332</v>
      </c>
      <c r="U277" s="658"/>
      <c r="V277" s="167">
        <v>58.050626999999999</v>
      </c>
      <c r="W277" s="168">
        <v>102.722838</v>
      </c>
      <c r="X277" s="658"/>
      <c r="Y277" s="139"/>
      <c r="Z277" s="139"/>
      <c r="AA277" s="139"/>
      <c r="AB277" s="139"/>
      <c r="AC277" s="127"/>
      <c r="AD277" s="128"/>
      <c r="AE277" s="129"/>
      <c r="AF277" s="130">
        <v>1</v>
      </c>
      <c r="AG277" s="127"/>
      <c r="AH277" s="128"/>
      <c r="AI277" s="131"/>
      <c r="AJ277" s="130">
        <f>F277</f>
        <v>26</v>
      </c>
      <c r="AK277" s="281" t="s">
        <v>190</v>
      </c>
    </row>
    <row r="278" spans="1:37" s="306" customFormat="1" ht="12.75" customHeight="1" x14ac:dyDescent="0.25">
      <c r="A278" s="244" t="s">
        <v>20</v>
      </c>
      <c r="B278" s="152"/>
      <c r="C278" s="154"/>
      <c r="D278" s="154"/>
      <c r="E278" s="155"/>
      <c r="F278" s="250">
        <v>16</v>
      </c>
      <c r="G278" s="527">
        <v>3.2</v>
      </c>
      <c r="H278" s="173"/>
      <c r="I278" s="174"/>
      <c r="J278" s="175"/>
      <c r="K278" s="175"/>
      <c r="L278" s="176"/>
      <c r="M278" s="177"/>
      <c r="N278" s="178">
        <f>J277</f>
        <v>6.2149999999999999</v>
      </c>
      <c r="O278" s="179">
        <f>N278/F278*100</f>
        <v>38.84375</v>
      </c>
      <c r="P278" s="317">
        <f>IF(G277&gt;(F278*1.05),0,(F278*1.05)-G277)</f>
        <v>10.600000000000001</v>
      </c>
      <c r="Q278" s="317">
        <f>IF(N278&gt;(F278*1.05),0,(F278*1.05)-N278)</f>
        <v>10.585000000000001</v>
      </c>
      <c r="R278" s="319">
        <f>IF(N278&gt;(1.05*F278),0,(F278*1.05)-N278)</f>
        <v>10.585000000000001</v>
      </c>
      <c r="S278" s="659"/>
      <c r="T278" s="659"/>
      <c r="U278" s="659"/>
      <c r="V278" s="180"/>
      <c r="W278" s="181"/>
      <c r="X278" s="659"/>
      <c r="Y278" s="139"/>
      <c r="Z278" s="139"/>
      <c r="AA278" s="139"/>
      <c r="AB278" s="139"/>
      <c r="AC278" s="127"/>
      <c r="AD278" s="128"/>
      <c r="AE278" s="129"/>
      <c r="AF278" s="130"/>
      <c r="AG278" s="127"/>
      <c r="AH278" s="128"/>
      <c r="AI278" s="131"/>
      <c r="AJ278" s="130"/>
      <c r="AK278" s="281" t="s">
        <v>190</v>
      </c>
    </row>
    <row r="279" spans="1:37" x14ac:dyDescent="0.25">
      <c r="A279" s="244" t="s">
        <v>15</v>
      </c>
      <c r="B279" s="152"/>
      <c r="C279" s="154"/>
      <c r="D279" s="154"/>
      <c r="E279" s="155"/>
      <c r="F279" s="250">
        <v>10</v>
      </c>
      <c r="G279" s="527">
        <v>3</v>
      </c>
      <c r="H279" s="184"/>
      <c r="I279" s="185"/>
      <c r="J279" s="186"/>
      <c r="K279" s="187"/>
      <c r="L279" s="187"/>
      <c r="M279" s="187"/>
      <c r="N279" s="188"/>
      <c r="O279" s="189"/>
      <c r="P279" s="189"/>
      <c r="Q279" s="165"/>
      <c r="R279" s="166"/>
      <c r="S279" s="660"/>
      <c r="T279" s="660"/>
      <c r="U279" s="660"/>
      <c r="V279" s="198"/>
      <c r="W279" s="199"/>
      <c r="X279" s="660"/>
      <c r="AC279" s="127"/>
      <c r="AD279" s="128"/>
      <c r="AE279" s="129"/>
      <c r="AF279" s="130"/>
      <c r="AG279" s="127"/>
      <c r="AH279" s="128"/>
      <c r="AI279" s="131"/>
      <c r="AJ279" s="130"/>
      <c r="AK279" s="281" t="s">
        <v>190</v>
      </c>
    </row>
    <row r="280" spans="1:37" x14ac:dyDescent="0.2">
      <c r="A280" s="202"/>
      <c r="B280" s="223" t="s">
        <v>66</v>
      </c>
      <c r="C280" s="223" t="s">
        <v>66</v>
      </c>
      <c r="D280" s="223" t="s">
        <v>66</v>
      </c>
      <c r="E280" s="223" t="s">
        <v>66</v>
      </c>
      <c r="F280" s="204"/>
      <c r="G280" s="205"/>
      <c r="H280" s="206" t="s">
        <v>333</v>
      </c>
      <c r="I280" s="207" t="s">
        <v>66</v>
      </c>
      <c r="J280" s="205"/>
      <c r="K280" s="205"/>
      <c r="L280" s="205"/>
      <c r="M280" s="205"/>
      <c r="N280" s="205"/>
      <c r="O280" s="208"/>
      <c r="P280" s="208"/>
      <c r="Q280" s="209"/>
      <c r="R280" s="209"/>
      <c r="S280" s="210"/>
      <c r="T280" s="211"/>
      <c r="U280" s="210"/>
      <c r="V280" s="212"/>
      <c r="W280" s="213"/>
      <c r="X280" s="410"/>
      <c r="AC280" s="127"/>
      <c r="AD280" s="128"/>
      <c r="AE280" s="129"/>
      <c r="AF280" s="130"/>
      <c r="AG280" s="127"/>
      <c r="AH280" s="128"/>
      <c r="AI280" s="131"/>
      <c r="AJ280" s="130"/>
      <c r="AK280" s="281" t="s">
        <v>190</v>
      </c>
    </row>
    <row r="281" spans="1:37" x14ac:dyDescent="0.25">
      <c r="A281" s="244" t="s">
        <v>334</v>
      </c>
      <c r="B281" s="214"/>
      <c r="C281" s="215"/>
      <c r="D281" s="215"/>
      <c r="E281" s="216" t="s">
        <v>40</v>
      </c>
      <c r="F281" s="230">
        <f>F282+F283</f>
        <v>20</v>
      </c>
      <c r="G281" s="231">
        <f>G282+G283</f>
        <v>1</v>
      </c>
      <c r="H281" s="232">
        <v>0</v>
      </c>
      <c r="I281" s="233">
        <v>0</v>
      </c>
      <c r="J281" s="234">
        <f>G281+I281</f>
        <v>1</v>
      </c>
      <c r="K281" s="235">
        <v>0</v>
      </c>
      <c r="L281" s="236">
        <v>4.5</v>
      </c>
      <c r="M281" s="161">
        <f>K281+L281</f>
        <v>4.5</v>
      </c>
      <c r="N281" s="163"/>
      <c r="O281" s="164"/>
      <c r="P281" s="164"/>
      <c r="Q281" s="165"/>
      <c r="R281" s="166"/>
      <c r="S281" s="658" t="s">
        <v>292</v>
      </c>
      <c r="T281" s="658" t="s">
        <v>332</v>
      </c>
      <c r="U281" s="658"/>
      <c r="V281" s="167">
        <v>58.050626999999999</v>
      </c>
      <c r="W281" s="168">
        <v>102.722838</v>
      </c>
      <c r="X281" s="658"/>
      <c r="AC281" s="127"/>
      <c r="AD281" s="128"/>
      <c r="AE281" s="129"/>
      <c r="AF281" s="130">
        <v>1</v>
      </c>
      <c r="AG281" s="127"/>
      <c r="AH281" s="128"/>
      <c r="AI281" s="131"/>
      <c r="AJ281" s="130">
        <f>F281</f>
        <v>20</v>
      </c>
      <c r="AK281" s="281" t="s">
        <v>190</v>
      </c>
    </row>
    <row r="282" spans="1:37" x14ac:dyDescent="0.25">
      <c r="A282" s="244" t="s">
        <v>20</v>
      </c>
      <c r="B282" s="152"/>
      <c r="C282" s="154"/>
      <c r="D282" s="154"/>
      <c r="E282" s="155"/>
      <c r="F282" s="250">
        <v>10</v>
      </c>
      <c r="G282" s="250">
        <v>0</v>
      </c>
      <c r="H282" s="173"/>
      <c r="I282" s="174"/>
      <c r="J282" s="175"/>
      <c r="K282" s="175"/>
      <c r="L282" s="176"/>
      <c r="M282" s="177"/>
      <c r="N282" s="178">
        <f>J281</f>
        <v>1</v>
      </c>
      <c r="O282" s="179">
        <f>N282/F282*100</f>
        <v>10</v>
      </c>
      <c r="P282" s="317">
        <f>IF(G281&gt;(F282*1.05),0,(F282*1.05)-G281)</f>
        <v>9.5</v>
      </c>
      <c r="Q282" s="317">
        <f>IF(N282&gt;(F282*1.05),0,(F282*1.05)-N282)</f>
        <v>9.5</v>
      </c>
      <c r="R282" s="319">
        <f>IF(N282&gt;(1.05*F282),0,(F282*1.05)-N282)</f>
        <v>9.5</v>
      </c>
      <c r="S282" s="659"/>
      <c r="T282" s="659"/>
      <c r="U282" s="659"/>
      <c r="V282" s="180"/>
      <c r="W282" s="181"/>
      <c r="X282" s="659"/>
      <c r="AC282" s="127"/>
      <c r="AD282" s="128"/>
      <c r="AE282" s="129"/>
      <c r="AF282" s="130"/>
      <c r="AG282" s="127"/>
      <c r="AH282" s="128"/>
      <c r="AI282" s="131"/>
      <c r="AJ282" s="130"/>
      <c r="AK282" s="281" t="s">
        <v>190</v>
      </c>
    </row>
    <row r="283" spans="1:37" x14ac:dyDescent="0.25">
      <c r="A283" s="244" t="s">
        <v>15</v>
      </c>
      <c r="B283" s="152"/>
      <c r="C283" s="154"/>
      <c r="D283" s="154"/>
      <c r="E283" s="155"/>
      <c r="F283" s="250">
        <v>10</v>
      </c>
      <c r="G283" s="250">
        <v>1</v>
      </c>
      <c r="H283" s="184"/>
      <c r="I283" s="185"/>
      <c r="J283" s="186"/>
      <c r="K283" s="187"/>
      <c r="L283" s="187"/>
      <c r="M283" s="187"/>
      <c r="N283" s="188"/>
      <c r="O283" s="189"/>
      <c r="P283" s="189"/>
      <c r="Q283" s="165"/>
      <c r="R283" s="166"/>
      <c r="S283" s="660"/>
      <c r="T283" s="660"/>
      <c r="U283" s="660"/>
      <c r="V283" s="198"/>
      <c r="W283" s="199"/>
      <c r="X283" s="660"/>
      <c r="AC283" s="127"/>
      <c r="AD283" s="128"/>
      <c r="AE283" s="129"/>
      <c r="AF283" s="130"/>
      <c r="AG283" s="127"/>
      <c r="AH283" s="128"/>
      <c r="AI283" s="131"/>
      <c r="AJ283" s="130"/>
      <c r="AK283" s="281" t="s">
        <v>190</v>
      </c>
    </row>
    <row r="284" spans="1:37" s="306" customFormat="1" x14ac:dyDescent="0.2">
      <c r="A284" s="140" t="s">
        <v>189</v>
      </c>
      <c r="B284" s="142" t="s">
        <v>66</v>
      </c>
      <c r="C284" s="142" t="s">
        <v>66</v>
      </c>
      <c r="D284" s="142" t="s">
        <v>66</v>
      </c>
      <c r="E284" s="142" t="s">
        <v>66</v>
      </c>
      <c r="F284" s="142" t="s">
        <v>66</v>
      </c>
      <c r="G284" s="143"/>
      <c r="H284" s="408"/>
      <c r="I284" s="144" t="s">
        <v>66</v>
      </c>
      <c r="J284" s="143"/>
      <c r="K284" s="143"/>
      <c r="L284" s="143"/>
      <c r="M284" s="143"/>
      <c r="N284" s="143"/>
      <c r="O284" s="145"/>
      <c r="P284" s="145"/>
      <c r="Q284" s="146"/>
      <c r="R284" s="146"/>
      <c r="S284" s="409"/>
      <c r="T284" s="486"/>
      <c r="U284" s="409"/>
      <c r="V284" s="487"/>
      <c r="W284" s="150"/>
      <c r="X284" s="410"/>
      <c r="Y284" s="139"/>
      <c r="Z284" s="139"/>
      <c r="AA284" s="139"/>
      <c r="AB284" s="139"/>
      <c r="AC284" s="127"/>
      <c r="AD284" s="128"/>
      <c r="AE284" s="129"/>
      <c r="AF284" s="130"/>
      <c r="AG284" s="127"/>
      <c r="AH284" s="128"/>
      <c r="AI284" s="131"/>
      <c r="AJ284" s="130"/>
      <c r="AK284" s="281" t="s">
        <v>190</v>
      </c>
    </row>
    <row r="285" spans="1:37" s="306" customFormat="1" ht="12.75" customHeight="1" x14ac:dyDescent="0.25">
      <c r="A285" s="482" t="s">
        <v>335</v>
      </c>
      <c r="B285" s="152"/>
      <c r="C285" s="153" t="s">
        <v>257</v>
      </c>
      <c r="D285" s="154"/>
      <c r="E285" s="155"/>
      <c r="F285" s="201">
        <f>F286+F287</f>
        <v>250</v>
      </c>
      <c r="G285" s="157">
        <f>G286+G287</f>
        <v>86</v>
      </c>
      <c r="H285" s="158">
        <v>3.4550000000000001</v>
      </c>
      <c r="I285" s="159">
        <v>2.0422500000000001</v>
      </c>
      <c r="J285" s="160">
        <f>G285+I285</f>
        <v>88.042249999999996</v>
      </c>
      <c r="K285" s="161">
        <v>0.878</v>
      </c>
      <c r="L285" s="162">
        <v>43.082000000000001</v>
      </c>
      <c r="M285" s="161">
        <f>K285+L285</f>
        <v>43.96</v>
      </c>
      <c r="N285" s="163"/>
      <c r="O285" s="164"/>
      <c r="P285" s="164"/>
      <c r="Q285" s="165"/>
      <c r="R285" s="166"/>
      <c r="S285" s="661" t="s">
        <v>21</v>
      </c>
      <c r="T285" s="661" t="s">
        <v>336</v>
      </c>
      <c r="U285" s="661" t="s">
        <v>337</v>
      </c>
      <c r="V285" s="167">
        <v>56.801630299999999</v>
      </c>
      <c r="W285" s="421">
        <v>105.7737923</v>
      </c>
      <c r="X285" s="658"/>
      <c r="Y285" s="139"/>
      <c r="Z285" s="139"/>
      <c r="AA285" s="139"/>
      <c r="AB285" s="139"/>
      <c r="AC285" s="127"/>
      <c r="AD285" s="128">
        <v>1</v>
      </c>
      <c r="AE285" s="129"/>
      <c r="AF285" s="130"/>
      <c r="AG285" s="127"/>
      <c r="AH285" s="128">
        <f>F285</f>
        <v>250</v>
      </c>
      <c r="AI285" s="131"/>
      <c r="AJ285" s="130"/>
      <c r="AK285" s="281" t="s">
        <v>190</v>
      </c>
    </row>
    <row r="286" spans="1:37" x14ac:dyDescent="0.25">
      <c r="A286" s="244" t="s">
        <v>70</v>
      </c>
      <c r="B286" s="152"/>
      <c r="C286" s="154"/>
      <c r="D286" s="154"/>
      <c r="E286" s="155"/>
      <c r="F286" s="529">
        <v>125</v>
      </c>
      <c r="G286" s="250">
        <v>43.5</v>
      </c>
      <c r="H286" s="173"/>
      <c r="I286" s="174"/>
      <c r="J286" s="175"/>
      <c r="K286" s="175"/>
      <c r="L286" s="176"/>
      <c r="M286" s="177"/>
      <c r="N286" s="178">
        <f>J285</f>
        <v>88.042249999999996</v>
      </c>
      <c r="O286" s="179">
        <f>N286/F286*100</f>
        <v>70.433800000000005</v>
      </c>
      <c r="P286" s="317">
        <f>IF(G285&gt;(F286*1.05),0,(F286*1.05)-G285)</f>
        <v>45.25</v>
      </c>
      <c r="Q286" s="317">
        <f>IF(N286&gt;(F286*1.05),0,(F286*1.05)-N286)</f>
        <v>43.207750000000004</v>
      </c>
      <c r="R286" s="319">
        <f>IF(N286&gt;(1.05*F286),0,(F286*1.05)-N286)</f>
        <v>43.207750000000004</v>
      </c>
      <c r="S286" s="662"/>
      <c r="T286" s="662"/>
      <c r="U286" s="662"/>
      <c r="V286" s="180"/>
      <c r="W286" s="425"/>
      <c r="X286" s="659"/>
      <c r="AC286" s="127"/>
      <c r="AD286" s="128"/>
      <c r="AE286" s="129"/>
      <c r="AF286" s="130"/>
      <c r="AG286" s="127"/>
      <c r="AH286" s="128"/>
      <c r="AI286" s="131"/>
      <c r="AJ286" s="130"/>
      <c r="AK286" s="281" t="s">
        <v>190</v>
      </c>
    </row>
    <row r="287" spans="1:37" x14ac:dyDescent="0.25">
      <c r="A287" s="244" t="s">
        <v>71</v>
      </c>
      <c r="B287" s="152"/>
      <c r="C287" s="154"/>
      <c r="D287" s="154"/>
      <c r="E287" s="155"/>
      <c r="F287" s="529">
        <v>125</v>
      </c>
      <c r="G287" s="250">
        <v>42.5</v>
      </c>
      <c r="H287" s="184"/>
      <c r="I287" s="185"/>
      <c r="J287" s="186"/>
      <c r="K287" s="187"/>
      <c r="L287" s="187"/>
      <c r="M287" s="187"/>
      <c r="N287" s="188"/>
      <c r="O287" s="189"/>
      <c r="P287" s="189"/>
      <c r="Q287" s="165"/>
      <c r="R287" s="166"/>
      <c r="S287" s="662"/>
      <c r="T287" s="662"/>
      <c r="U287" s="662"/>
      <c r="V287" s="180"/>
      <c r="W287" s="425"/>
      <c r="X287" s="659"/>
      <c r="AC287" s="127"/>
      <c r="AD287" s="128"/>
      <c r="AE287" s="129"/>
      <c r="AF287" s="130"/>
      <c r="AG287" s="127"/>
      <c r="AH287" s="128"/>
      <c r="AI287" s="131"/>
      <c r="AJ287" s="130"/>
      <c r="AK287" s="281" t="s">
        <v>190</v>
      </c>
    </row>
    <row r="288" spans="1:37" s="306" customFormat="1" x14ac:dyDescent="0.25">
      <c r="A288" s="244" t="s">
        <v>44</v>
      </c>
      <c r="B288" s="152"/>
      <c r="C288" s="154"/>
      <c r="D288" s="154"/>
      <c r="E288" s="155"/>
      <c r="F288" s="529">
        <v>25</v>
      </c>
      <c r="G288" s="250">
        <v>11.1</v>
      </c>
      <c r="H288" s="530"/>
      <c r="I288" s="531"/>
      <c r="J288" s="2"/>
      <c r="K288" s="57"/>
      <c r="L288" s="532"/>
      <c r="M288" s="532"/>
      <c r="N288" s="79"/>
      <c r="O288" s="79"/>
      <c r="P288" s="79"/>
      <c r="Q288" s="79"/>
      <c r="R288" s="533"/>
      <c r="S288" s="311"/>
      <c r="T288" s="534"/>
      <c r="U288" s="311"/>
      <c r="V288" s="180"/>
      <c r="W288" s="425"/>
      <c r="X288" s="659"/>
      <c r="Y288" s="139"/>
      <c r="Z288" s="139"/>
      <c r="AA288" s="139"/>
      <c r="AB288" s="139"/>
      <c r="AC288" s="127"/>
      <c r="AD288" s="128"/>
      <c r="AE288" s="129"/>
      <c r="AF288" s="130"/>
      <c r="AG288" s="127"/>
      <c r="AH288" s="128">
        <f>F288+F289+F290</f>
        <v>90</v>
      </c>
      <c r="AI288" s="131"/>
      <c r="AJ288" s="130"/>
      <c r="AK288" s="281" t="s">
        <v>190</v>
      </c>
    </row>
    <row r="289" spans="1:37" ht="12.75" customHeight="1" x14ac:dyDescent="0.25">
      <c r="A289" s="244" t="s">
        <v>139</v>
      </c>
      <c r="B289" s="152"/>
      <c r="C289" s="154"/>
      <c r="D289" s="154"/>
      <c r="E289" s="155"/>
      <c r="F289" s="529">
        <v>25</v>
      </c>
      <c r="G289" s="250">
        <v>9.1</v>
      </c>
      <c r="H289" s="530"/>
      <c r="I289" s="531"/>
      <c r="J289" s="2"/>
      <c r="K289" s="57"/>
      <c r="L289" s="532"/>
      <c r="M289" s="532"/>
      <c r="N289" s="79"/>
      <c r="O289" s="79"/>
      <c r="P289" s="79"/>
      <c r="Q289" s="79"/>
      <c r="R289" s="533"/>
      <c r="S289" s="311"/>
      <c r="T289" s="534"/>
      <c r="U289" s="311"/>
      <c r="V289" s="180"/>
      <c r="W289" s="425"/>
      <c r="X289" s="659"/>
      <c r="AC289" s="127"/>
      <c r="AD289" s="128"/>
      <c r="AE289" s="129"/>
      <c r="AF289" s="130"/>
      <c r="AG289" s="127"/>
      <c r="AH289" s="128"/>
      <c r="AI289" s="131"/>
      <c r="AJ289" s="130"/>
      <c r="AK289" s="281" t="s">
        <v>190</v>
      </c>
    </row>
    <row r="290" spans="1:37" x14ac:dyDescent="0.25">
      <c r="A290" s="244" t="s">
        <v>338</v>
      </c>
      <c r="B290" s="152"/>
      <c r="C290" s="154"/>
      <c r="D290" s="154"/>
      <c r="E290" s="155"/>
      <c r="F290" s="529">
        <v>40</v>
      </c>
      <c r="G290" s="250">
        <v>10.1</v>
      </c>
      <c r="H290" s="530"/>
      <c r="I290" s="531"/>
      <c r="J290" s="2"/>
      <c r="K290" s="57"/>
      <c r="L290" s="532"/>
      <c r="M290" s="532"/>
      <c r="N290" s="79"/>
      <c r="O290" s="79"/>
      <c r="P290" s="79"/>
      <c r="Q290" s="79"/>
      <c r="R290" s="533"/>
      <c r="S290" s="312"/>
      <c r="T290" s="92"/>
      <c r="U290" s="312"/>
      <c r="V290" s="198"/>
      <c r="W290" s="431"/>
      <c r="X290" s="660"/>
      <c r="AC290" s="127"/>
      <c r="AD290" s="128"/>
      <c r="AE290" s="129"/>
      <c r="AF290" s="130"/>
      <c r="AG290" s="127"/>
      <c r="AH290" s="128"/>
      <c r="AI290" s="131"/>
      <c r="AJ290" s="130"/>
      <c r="AK290" s="281" t="s">
        <v>190</v>
      </c>
    </row>
    <row r="291" spans="1:37" s="306" customFormat="1" x14ac:dyDescent="0.2">
      <c r="A291" s="190" t="s">
        <v>173</v>
      </c>
      <c r="B291" s="200" t="s">
        <v>66</v>
      </c>
      <c r="C291" s="200" t="s">
        <v>66</v>
      </c>
      <c r="D291" s="200" t="s">
        <v>66</v>
      </c>
      <c r="E291" s="200" t="s">
        <v>66</v>
      </c>
      <c r="F291" s="98"/>
      <c r="G291" s="99"/>
      <c r="H291" s="239" t="s">
        <v>339</v>
      </c>
      <c r="I291" s="192" t="s">
        <v>66</v>
      </c>
      <c r="J291" s="99"/>
      <c r="K291" s="99"/>
      <c r="L291" s="99"/>
      <c r="M291" s="99"/>
      <c r="N291" s="99"/>
      <c r="O291" s="100"/>
      <c r="P291" s="100"/>
      <c r="Q291" s="101"/>
      <c r="R291" s="101"/>
      <c r="S291" s="491"/>
      <c r="T291" s="492"/>
      <c r="U291" s="491"/>
      <c r="V291" s="493"/>
      <c r="W291" s="194"/>
      <c r="X291" s="410"/>
      <c r="Y291" s="139"/>
      <c r="Z291" s="139"/>
      <c r="AA291" s="139"/>
      <c r="AB291" s="139"/>
      <c r="AC291" s="127"/>
      <c r="AD291" s="128"/>
      <c r="AE291" s="129"/>
      <c r="AF291" s="130"/>
      <c r="AG291" s="127"/>
      <c r="AH291" s="128"/>
      <c r="AI291" s="131"/>
      <c r="AJ291" s="130"/>
      <c r="AK291" s="281" t="s">
        <v>190</v>
      </c>
    </row>
    <row r="292" spans="1:37" ht="12.75" customHeight="1" x14ac:dyDescent="0.25">
      <c r="A292" s="244" t="s">
        <v>340</v>
      </c>
      <c r="B292" s="195"/>
      <c r="C292" s="153"/>
      <c r="D292" s="153" t="s">
        <v>42</v>
      </c>
      <c r="E292" s="196"/>
      <c r="F292" s="201">
        <f>F293+F294</f>
        <v>32</v>
      </c>
      <c r="G292" s="157">
        <f>G293+G294</f>
        <v>15</v>
      </c>
      <c r="H292" s="158">
        <v>0.32500000000000001</v>
      </c>
      <c r="I292" s="159">
        <v>0.32500000000000001</v>
      </c>
      <c r="J292" s="160">
        <f>G292+I292</f>
        <v>15.324999999999999</v>
      </c>
      <c r="K292" s="161">
        <v>1.42</v>
      </c>
      <c r="L292" s="162">
        <v>17.207999999999998</v>
      </c>
      <c r="M292" s="161">
        <f>K292+L292</f>
        <v>18.628</v>
      </c>
      <c r="N292" s="163"/>
      <c r="O292" s="164"/>
      <c r="P292" s="164"/>
      <c r="Q292" s="165"/>
      <c r="R292" s="166"/>
      <c r="S292" s="658" t="s">
        <v>21</v>
      </c>
      <c r="T292" s="658" t="s">
        <v>336</v>
      </c>
      <c r="U292" s="658" t="s">
        <v>341</v>
      </c>
      <c r="V292" s="167">
        <v>56.789420999999997</v>
      </c>
      <c r="W292" s="168">
        <v>105.751305</v>
      </c>
      <c r="X292" s="658"/>
      <c r="AC292" s="127"/>
      <c r="AD292" s="128"/>
      <c r="AE292" s="129">
        <v>1</v>
      </c>
      <c r="AF292" s="130"/>
      <c r="AG292" s="127"/>
      <c r="AH292" s="128"/>
      <c r="AI292" s="131">
        <f>F292</f>
        <v>32</v>
      </c>
      <c r="AJ292" s="130"/>
      <c r="AK292" s="281" t="s">
        <v>190</v>
      </c>
    </row>
    <row r="293" spans="1:37" s="306" customFormat="1" x14ac:dyDescent="0.25">
      <c r="A293" s="497" t="s">
        <v>20</v>
      </c>
      <c r="B293" s="152"/>
      <c r="C293" s="154"/>
      <c r="D293" s="154"/>
      <c r="E293" s="155"/>
      <c r="F293" s="237">
        <v>16</v>
      </c>
      <c r="G293" s="237">
        <v>6.3</v>
      </c>
      <c r="H293" s="173"/>
      <c r="I293" s="174"/>
      <c r="J293" s="175"/>
      <c r="K293" s="175"/>
      <c r="L293" s="176"/>
      <c r="M293" s="177"/>
      <c r="N293" s="178">
        <f>J292</f>
        <v>15.324999999999999</v>
      </c>
      <c r="O293" s="179">
        <f>N293/F293*100</f>
        <v>95.78125</v>
      </c>
      <c r="P293" s="317">
        <f>IF(G292&gt;(F293*1.05),0,(F293*1.05)-G292)</f>
        <v>1.8000000000000007</v>
      </c>
      <c r="Q293" s="317">
        <f>IF(N293&gt;(F293*1.05),0,(F293*1.05)-N293)</f>
        <v>1.4750000000000014</v>
      </c>
      <c r="R293" s="319">
        <f>IF(N293&gt;(1.05*F293),0,(F293*1.05)-N293)</f>
        <v>1.4750000000000014</v>
      </c>
      <c r="S293" s="659"/>
      <c r="T293" s="659"/>
      <c r="U293" s="659"/>
      <c r="V293" s="180"/>
      <c r="W293" s="181"/>
      <c r="X293" s="659"/>
      <c r="Y293" s="139"/>
      <c r="Z293" s="139"/>
      <c r="AA293" s="139"/>
      <c r="AB293" s="139"/>
      <c r="AC293" s="127"/>
      <c r="AD293" s="128"/>
      <c r="AE293" s="129"/>
      <c r="AF293" s="130"/>
      <c r="AG293" s="127"/>
      <c r="AH293" s="128"/>
      <c r="AI293" s="131"/>
      <c r="AJ293" s="130"/>
      <c r="AK293" s="281" t="s">
        <v>190</v>
      </c>
    </row>
    <row r="294" spans="1:37" s="169" customFormat="1" x14ac:dyDescent="0.25">
      <c r="A294" s="497" t="s">
        <v>18</v>
      </c>
      <c r="B294" s="152"/>
      <c r="C294" s="154"/>
      <c r="D294" s="154"/>
      <c r="E294" s="155"/>
      <c r="F294" s="237">
        <v>16</v>
      </c>
      <c r="G294" s="237">
        <v>8.6999999999999993</v>
      </c>
      <c r="H294" s="184"/>
      <c r="I294" s="185"/>
      <c r="J294" s="186"/>
      <c r="K294" s="187"/>
      <c r="L294" s="187"/>
      <c r="M294" s="187"/>
      <c r="N294" s="188"/>
      <c r="O294" s="189"/>
      <c r="P294" s="189"/>
      <c r="Q294" s="165"/>
      <c r="R294" s="166"/>
      <c r="S294" s="660"/>
      <c r="T294" s="660"/>
      <c r="U294" s="660"/>
      <c r="V294" s="198"/>
      <c r="W294" s="199"/>
      <c r="X294" s="660"/>
      <c r="Y294" s="139"/>
      <c r="Z294" s="139"/>
      <c r="AA294" s="139"/>
      <c r="AB294" s="139"/>
      <c r="AC294" s="127"/>
      <c r="AD294" s="128"/>
      <c r="AE294" s="129"/>
      <c r="AF294" s="130"/>
      <c r="AG294" s="127"/>
      <c r="AH294" s="128"/>
      <c r="AI294" s="131"/>
      <c r="AJ294" s="130"/>
      <c r="AK294" s="281" t="s">
        <v>190</v>
      </c>
    </row>
    <row r="295" spans="1:37" s="306" customFormat="1" x14ac:dyDescent="0.2">
      <c r="A295" s="190" t="s">
        <v>173</v>
      </c>
      <c r="B295" s="200" t="s">
        <v>66</v>
      </c>
      <c r="C295" s="200" t="s">
        <v>66</v>
      </c>
      <c r="D295" s="200" t="s">
        <v>66</v>
      </c>
      <c r="E295" s="200" t="s">
        <v>66</v>
      </c>
      <c r="F295" s="98"/>
      <c r="G295" s="99"/>
      <c r="H295" s="239" t="s">
        <v>339</v>
      </c>
      <c r="I295" s="192" t="s">
        <v>66</v>
      </c>
      <c r="J295" s="99"/>
      <c r="K295" s="99"/>
      <c r="L295" s="99"/>
      <c r="M295" s="99"/>
      <c r="N295" s="99"/>
      <c r="O295" s="100"/>
      <c r="P295" s="100"/>
      <c r="Q295" s="101"/>
      <c r="R295" s="101"/>
      <c r="S295" s="102"/>
      <c r="T295" s="103"/>
      <c r="U295" s="102"/>
      <c r="V295" s="193"/>
      <c r="W295" s="194"/>
      <c r="X295" s="410"/>
      <c r="Y295" s="139"/>
      <c r="Z295" s="139"/>
      <c r="AA295" s="139"/>
      <c r="AB295" s="139"/>
      <c r="AC295" s="127"/>
      <c r="AD295" s="128"/>
      <c r="AE295" s="129"/>
      <c r="AF295" s="130"/>
      <c r="AG295" s="127"/>
      <c r="AH295" s="128"/>
      <c r="AI295" s="131"/>
      <c r="AJ295" s="130"/>
      <c r="AK295" s="281" t="s">
        <v>190</v>
      </c>
    </row>
    <row r="296" spans="1:37" s="169" customFormat="1" ht="12.75" customHeight="1" x14ac:dyDescent="0.25">
      <c r="A296" s="244" t="s">
        <v>342</v>
      </c>
      <c r="B296" s="195"/>
      <c r="C296" s="153"/>
      <c r="D296" s="153" t="s">
        <v>42</v>
      </c>
      <c r="E296" s="196"/>
      <c r="F296" s="201">
        <f>F297</f>
        <v>2.5</v>
      </c>
      <c r="G296" s="157">
        <f>G297</f>
        <v>0.3</v>
      </c>
      <c r="H296" s="158">
        <v>0</v>
      </c>
      <c r="I296" s="159">
        <v>0</v>
      </c>
      <c r="J296" s="160">
        <f>G296+I296</f>
        <v>0.3</v>
      </c>
      <c r="K296" s="161">
        <v>1.2609999999999999</v>
      </c>
      <c r="L296" s="162">
        <v>0</v>
      </c>
      <c r="M296" s="161">
        <f>K296+L296</f>
        <v>1.2609999999999999</v>
      </c>
      <c r="N296" s="163"/>
      <c r="O296" s="164"/>
      <c r="P296" s="164"/>
      <c r="Q296" s="165"/>
      <c r="R296" s="166"/>
      <c r="S296" s="654" t="s">
        <v>21</v>
      </c>
      <c r="T296" s="654" t="s">
        <v>336</v>
      </c>
      <c r="U296" s="654" t="s">
        <v>343</v>
      </c>
      <c r="V296" s="435">
        <v>56.819369999999999</v>
      </c>
      <c r="W296" s="436">
        <v>105.82845</v>
      </c>
      <c r="X296" s="656"/>
      <c r="Y296" s="139"/>
      <c r="Z296" s="139"/>
      <c r="AA296" s="139"/>
      <c r="AB296" s="139"/>
      <c r="AC296" s="127"/>
      <c r="AD296" s="128"/>
      <c r="AE296" s="129">
        <v>1</v>
      </c>
      <c r="AF296" s="130"/>
      <c r="AG296" s="127"/>
      <c r="AH296" s="128"/>
      <c r="AI296" s="131">
        <f>F296</f>
        <v>2.5</v>
      </c>
      <c r="AJ296" s="130"/>
      <c r="AK296" s="281" t="s">
        <v>190</v>
      </c>
    </row>
    <row r="297" spans="1:37" x14ac:dyDescent="0.25">
      <c r="A297" s="244" t="s">
        <v>20</v>
      </c>
      <c r="B297" s="152"/>
      <c r="C297" s="154"/>
      <c r="D297" s="154"/>
      <c r="E297" s="155"/>
      <c r="F297" s="531">
        <v>2.5</v>
      </c>
      <c r="G297" s="250">
        <v>0.3</v>
      </c>
      <c r="H297" s="458"/>
      <c r="I297" s="459"/>
      <c r="J297" s="188"/>
      <c r="K297" s="188"/>
      <c r="L297" s="460"/>
      <c r="M297" s="461"/>
      <c r="N297" s="178">
        <f>J296</f>
        <v>0.3</v>
      </c>
      <c r="O297" s="179">
        <f>N297/F297*100</f>
        <v>12</v>
      </c>
      <c r="P297" s="317">
        <f>IF(G296&gt;(F297*1.05),0,(F297*1.05)-G296)</f>
        <v>2.3250000000000002</v>
      </c>
      <c r="Q297" s="317">
        <f>IF(N297&gt;(F297*1.05),0,(F297*1.05)-N297)</f>
        <v>2.3250000000000002</v>
      </c>
      <c r="R297" s="319">
        <f>IF(N297&gt;(1.05*F297),0,(F297*1.05)-N297)</f>
        <v>2.3250000000000002</v>
      </c>
      <c r="S297" s="655"/>
      <c r="T297" s="655"/>
      <c r="U297" s="655"/>
      <c r="V297" s="438"/>
      <c r="W297" s="439"/>
      <c r="X297" s="657"/>
      <c r="AC297" s="127"/>
      <c r="AD297" s="128"/>
      <c r="AE297" s="129"/>
      <c r="AF297" s="130"/>
      <c r="AG297" s="127"/>
      <c r="AH297" s="128"/>
      <c r="AI297" s="131"/>
      <c r="AJ297" s="130"/>
      <c r="AK297" s="281" t="s">
        <v>190</v>
      </c>
    </row>
    <row r="298" spans="1:37" x14ac:dyDescent="0.2">
      <c r="A298" s="190" t="s">
        <v>173</v>
      </c>
      <c r="B298" s="200" t="s">
        <v>66</v>
      </c>
      <c r="C298" s="200" t="s">
        <v>66</v>
      </c>
      <c r="D298" s="200" t="s">
        <v>66</v>
      </c>
      <c r="E298" s="200" t="s">
        <v>66</v>
      </c>
      <c r="F298" s="98"/>
      <c r="G298" s="99"/>
      <c r="H298" s="535" t="s">
        <v>339</v>
      </c>
      <c r="I298" s="192" t="s">
        <v>66</v>
      </c>
      <c r="J298" s="536"/>
      <c r="K298" s="536"/>
      <c r="L298" s="536"/>
      <c r="M298" s="536"/>
      <c r="N298" s="99"/>
      <c r="O298" s="100"/>
      <c r="P298" s="100"/>
      <c r="Q298" s="101"/>
      <c r="R298" s="101"/>
      <c r="S298" s="102"/>
      <c r="T298" s="103"/>
      <c r="U298" s="102"/>
      <c r="V298" s="193"/>
      <c r="W298" s="194"/>
      <c r="X298" s="410"/>
      <c r="AC298" s="127"/>
      <c r="AD298" s="128"/>
      <c r="AE298" s="129"/>
      <c r="AF298" s="130"/>
      <c r="AG298" s="127"/>
      <c r="AH298" s="128"/>
      <c r="AI298" s="131"/>
      <c r="AJ298" s="130"/>
      <c r="AK298" s="281" t="s">
        <v>190</v>
      </c>
    </row>
    <row r="299" spans="1:37" s="306" customFormat="1" x14ac:dyDescent="0.25">
      <c r="A299" s="244" t="s">
        <v>344</v>
      </c>
      <c r="B299" s="195"/>
      <c r="C299" s="153"/>
      <c r="D299" s="153" t="s">
        <v>42</v>
      </c>
      <c r="E299" s="196"/>
      <c r="F299" s="201">
        <f>F300+F301</f>
        <v>12.6</v>
      </c>
      <c r="G299" s="157">
        <f>G300+G301</f>
        <v>0.79999999999999993</v>
      </c>
      <c r="H299" s="158">
        <v>4.3999999999999997E-2</v>
      </c>
      <c r="I299" s="159">
        <v>4.3999999999999997E-2</v>
      </c>
      <c r="J299" s="160">
        <f>G299+I299</f>
        <v>0.84399999999999997</v>
      </c>
      <c r="K299" s="161">
        <v>1.6080000000000001</v>
      </c>
      <c r="L299" s="162">
        <v>0</v>
      </c>
      <c r="M299" s="161">
        <f>K299+L299</f>
        <v>1.6080000000000001</v>
      </c>
      <c r="N299" s="163"/>
      <c r="O299" s="164"/>
      <c r="P299" s="164"/>
      <c r="Q299" s="165"/>
      <c r="R299" s="166"/>
      <c r="S299" s="658" t="s">
        <v>345</v>
      </c>
      <c r="T299" s="658" t="s">
        <v>346</v>
      </c>
      <c r="U299" s="658"/>
      <c r="V299" s="167">
        <v>57.006532999999997</v>
      </c>
      <c r="W299" s="168">
        <v>106.18406299999999</v>
      </c>
      <c r="X299" s="658"/>
      <c r="Y299" s="139"/>
      <c r="Z299" s="139"/>
      <c r="AA299" s="139"/>
      <c r="AB299" s="139"/>
      <c r="AC299" s="127"/>
      <c r="AD299" s="128"/>
      <c r="AE299" s="129">
        <v>1</v>
      </c>
      <c r="AF299" s="130"/>
      <c r="AG299" s="127"/>
      <c r="AH299" s="128"/>
      <c r="AI299" s="131">
        <f>F299</f>
        <v>12.6</v>
      </c>
      <c r="AJ299" s="130"/>
      <c r="AK299" s="281" t="s">
        <v>190</v>
      </c>
    </row>
    <row r="300" spans="1:37" ht="12.75" customHeight="1" x14ac:dyDescent="0.25">
      <c r="A300" s="244" t="s">
        <v>20</v>
      </c>
      <c r="B300" s="152"/>
      <c r="C300" s="154"/>
      <c r="D300" s="154"/>
      <c r="E300" s="155"/>
      <c r="F300" s="531">
        <v>6.3</v>
      </c>
      <c r="G300" s="250">
        <v>0.7</v>
      </c>
      <c r="H300" s="173"/>
      <c r="I300" s="174"/>
      <c r="J300" s="175"/>
      <c r="K300" s="175"/>
      <c r="L300" s="176"/>
      <c r="M300" s="177"/>
      <c r="N300" s="178">
        <f>J299</f>
        <v>0.84399999999999997</v>
      </c>
      <c r="O300" s="179">
        <f>N300/F300*100</f>
        <v>13.396825396825395</v>
      </c>
      <c r="P300" s="317">
        <f>IF(G299&gt;(F300*1.05),0,(F300*1.05)-G299)</f>
        <v>5.8150000000000004</v>
      </c>
      <c r="Q300" s="317">
        <f>IF(N300&gt;(F300*1.05),0,(F300*1.05)-N300)</f>
        <v>5.7709999999999999</v>
      </c>
      <c r="R300" s="319">
        <f>IF(N300&gt;(1.05*F300),0,(F300*1.05)-N300)</f>
        <v>5.7709999999999999</v>
      </c>
      <c r="S300" s="659"/>
      <c r="T300" s="659"/>
      <c r="U300" s="659"/>
      <c r="V300" s="180"/>
      <c r="W300" s="181"/>
      <c r="X300" s="659"/>
      <c r="AC300" s="127"/>
      <c r="AD300" s="128"/>
      <c r="AE300" s="129"/>
      <c r="AF300" s="130"/>
      <c r="AG300" s="127"/>
      <c r="AH300" s="128"/>
      <c r="AI300" s="131"/>
      <c r="AJ300" s="130"/>
      <c r="AK300" s="281" t="s">
        <v>190</v>
      </c>
    </row>
    <row r="301" spans="1:37" x14ac:dyDescent="0.25">
      <c r="A301" s="244" t="s">
        <v>15</v>
      </c>
      <c r="B301" s="152"/>
      <c r="C301" s="154"/>
      <c r="D301" s="154"/>
      <c r="E301" s="155"/>
      <c r="F301" s="531">
        <v>6.3</v>
      </c>
      <c r="G301" s="250">
        <v>0.1</v>
      </c>
      <c r="H301" s="184"/>
      <c r="I301" s="185"/>
      <c r="J301" s="186"/>
      <c r="K301" s="187"/>
      <c r="L301" s="187"/>
      <c r="M301" s="187"/>
      <c r="N301" s="188"/>
      <c r="O301" s="189"/>
      <c r="P301" s="189"/>
      <c r="Q301" s="165"/>
      <c r="R301" s="166"/>
      <c r="S301" s="660"/>
      <c r="T301" s="660"/>
      <c r="U301" s="660"/>
      <c r="V301" s="198"/>
      <c r="W301" s="199"/>
      <c r="X301" s="660"/>
      <c r="Y301" s="169"/>
      <c r="Z301" s="169"/>
      <c r="AA301" s="169"/>
      <c r="AB301" s="169"/>
      <c r="AC301" s="127"/>
      <c r="AD301" s="170"/>
      <c r="AE301" s="129"/>
      <c r="AF301" s="130"/>
      <c r="AG301" s="127"/>
      <c r="AH301" s="170"/>
      <c r="AI301" s="131"/>
      <c r="AJ301" s="130"/>
      <c r="AK301" s="281" t="s">
        <v>190</v>
      </c>
    </row>
    <row r="302" spans="1:37" s="306" customFormat="1" x14ac:dyDescent="0.2">
      <c r="A302" s="190" t="s">
        <v>173</v>
      </c>
      <c r="B302" s="200" t="s">
        <v>66</v>
      </c>
      <c r="C302" s="200" t="s">
        <v>66</v>
      </c>
      <c r="D302" s="200" t="s">
        <v>66</v>
      </c>
      <c r="E302" s="200" t="s">
        <v>66</v>
      </c>
      <c r="F302" s="98"/>
      <c r="G302" s="99"/>
      <c r="H302" s="239" t="s">
        <v>339</v>
      </c>
      <c r="I302" s="192" t="s">
        <v>66</v>
      </c>
      <c r="J302" s="99"/>
      <c r="K302" s="99"/>
      <c r="L302" s="99"/>
      <c r="M302" s="99"/>
      <c r="N302" s="99"/>
      <c r="O302" s="100"/>
      <c r="P302" s="100"/>
      <c r="Q302" s="101"/>
      <c r="R302" s="101"/>
      <c r="S302" s="102"/>
      <c r="T302" s="103"/>
      <c r="U302" s="102"/>
      <c r="V302" s="193"/>
      <c r="W302" s="194"/>
      <c r="X302" s="410"/>
      <c r="Y302" s="139"/>
      <c r="Z302" s="139"/>
      <c r="AA302" s="139"/>
      <c r="AB302" s="139"/>
      <c r="AC302" s="127"/>
      <c r="AD302" s="128"/>
      <c r="AE302" s="129"/>
      <c r="AF302" s="130"/>
      <c r="AG302" s="127"/>
      <c r="AH302" s="128"/>
      <c r="AI302" s="131"/>
      <c r="AJ302" s="130"/>
      <c r="AK302" s="281" t="s">
        <v>190</v>
      </c>
    </row>
    <row r="303" spans="1:37" ht="12.75" customHeight="1" x14ac:dyDescent="0.25">
      <c r="A303" s="244" t="s">
        <v>347</v>
      </c>
      <c r="B303" s="195"/>
      <c r="C303" s="153"/>
      <c r="D303" s="153" t="s">
        <v>42</v>
      </c>
      <c r="E303" s="196"/>
      <c r="F303" s="201">
        <f>F304+F305</f>
        <v>20</v>
      </c>
      <c r="G303" s="157">
        <f>G304+G305</f>
        <v>2.9000000000000004</v>
      </c>
      <c r="H303" s="158">
        <v>-2</v>
      </c>
      <c r="I303" s="159">
        <v>-2</v>
      </c>
      <c r="J303" s="160">
        <f>G303+I303</f>
        <v>0.90000000000000036</v>
      </c>
      <c r="K303" s="161">
        <v>0.70799999999999996</v>
      </c>
      <c r="L303" s="162">
        <v>0.85</v>
      </c>
      <c r="M303" s="161">
        <f>K303+L303</f>
        <v>1.5579999999999998</v>
      </c>
      <c r="N303" s="163"/>
      <c r="O303" s="164"/>
      <c r="P303" s="164"/>
      <c r="Q303" s="165"/>
      <c r="R303" s="166"/>
      <c r="S303" s="658" t="s">
        <v>345</v>
      </c>
      <c r="T303" s="658" t="s">
        <v>348</v>
      </c>
      <c r="U303" s="658"/>
      <c r="V303" s="167">
        <v>57.3291623</v>
      </c>
      <c r="W303" s="168">
        <v>107.0192814</v>
      </c>
      <c r="X303" s="658" t="s">
        <v>349</v>
      </c>
      <c r="Y303" s="169"/>
      <c r="Z303" s="169"/>
      <c r="AA303" s="169"/>
      <c r="AB303" s="169"/>
      <c r="AC303" s="127"/>
      <c r="AD303" s="170"/>
      <c r="AE303" s="129">
        <v>1</v>
      </c>
      <c r="AF303" s="130"/>
      <c r="AG303" s="127"/>
      <c r="AH303" s="170"/>
      <c r="AI303" s="131">
        <f>F303</f>
        <v>20</v>
      </c>
      <c r="AJ303" s="130"/>
      <c r="AK303" s="281" t="s">
        <v>190</v>
      </c>
    </row>
    <row r="304" spans="1:37" x14ac:dyDescent="0.25">
      <c r="A304" s="244" t="s">
        <v>20</v>
      </c>
      <c r="B304" s="152"/>
      <c r="C304" s="154"/>
      <c r="D304" s="154"/>
      <c r="E304" s="155"/>
      <c r="F304" s="531">
        <v>10</v>
      </c>
      <c r="G304" s="250">
        <v>1.1000000000000001</v>
      </c>
      <c r="H304" s="173"/>
      <c r="I304" s="174"/>
      <c r="J304" s="175"/>
      <c r="K304" s="175"/>
      <c r="L304" s="176"/>
      <c r="M304" s="177"/>
      <c r="N304" s="178">
        <f>J303</f>
        <v>0.90000000000000036</v>
      </c>
      <c r="O304" s="179">
        <f>N304/F304*100</f>
        <v>9.0000000000000036</v>
      </c>
      <c r="P304" s="317">
        <f>IF(G303&gt;(F304*1.05),0,(F304*1.05)-G303)</f>
        <v>7.6</v>
      </c>
      <c r="Q304" s="317">
        <f>IF(N304&gt;(F304*1.05),0,(F304*1.05)-N304)</f>
        <v>9.6</v>
      </c>
      <c r="R304" s="319">
        <f>IF(N304&gt;(1.05*F304),0,(F304*1.05)-N304)</f>
        <v>9.6</v>
      </c>
      <c r="S304" s="659"/>
      <c r="T304" s="659"/>
      <c r="U304" s="659"/>
      <c r="V304" s="180"/>
      <c r="W304" s="181"/>
      <c r="X304" s="659"/>
      <c r="AC304" s="127"/>
      <c r="AD304" s="128"/>
      <c r="AE304" s="129"/>
      <c r="AF304" s="130"/>
      <c r="AG304" s="127"/>
      <c r="AH304" s="128"/>
      <c r="AI304" s="131"/>
      <c r="AJ304" s="130"/>
      <c r="AK304" s="281" t="s">
        <v>190</v>
      </c>
    </row>
    <row r="305" spans="1:37" x14ac:dyDescent="0.25">
      <c r="A305" s="244" t="s">
        <v>15</v>
      </c>
      <c r="B305" s="152"/>
      <c r="C305" s="154"/>
      <c r="D305" s="154"/>
      <c r="E305" s="155"/>
      <c r="F305" s="531">
        <v>10</v>
      </c>
      <c r="G305" s="250">
        <v>1.8</v>
      </c>
      <c r="H305" s="184"/>
      <c r="I305" s="185"/>
      <c r="J305" s="186"/>
      <c r="K305" s="187"/>
      <c r="L305" s="187"/>
      <c r="M305" s="187"/>
      <c r="N305" s="188"/>
      <c r="O305" s="189"/>
      <c r="P305" s="189"/>
      <c r="Q305" s="165"/>
      <c r="R305" s="166"/>
      <c r="S305" s="660"/>
      <c r="T305" s="660"/>
      <c r="U305" s="660"/>
      <c r="V305" s="198"/>
      <c r="W305" s="199"/>
      <c r="X305" s="660"/>
      <c r="AC305" s="127"/>
      <c r="AD305" s="128"/>
      <c r="AE305" s="129"/>
      <c r="AF305" s="130"/>
      <c r="AG305" s="127"/>
      <c r="AH305" s="128"/>
      <c r="AI305" s="131"/>
      <c r="AJ305" s="130"/>
      <c r="AK305" s="281" t="s">
        <v>190</v>
      </c>
    </row>
    <row r="306" spans="1:37" s="306" customFormat="1" x14ac:dyDescent="0.2">
      <c r="A306" s="190" t="s">
        <v>173</v>
      </c>
      <c r="B306" s="200" t="s">
        <v>66</v>
      </c>
      <c r="C306" s="200" t="s">
        <v>66</v>
      </c>
      <c r="D306" s="200" t="s">
        <v>66</v>
      </c>
      <c r="E306" s="200" t="s">
        <v>66</v>
      </c>
      <c r="F306" s="98"/>
      <c r="G306" s="99"/>
      <c r="H306" s="239" t="s">
        <v>339</v>
      </c>
      <c r="I306" s="192" t="s">
        <v>66</v>
      </c>
      <c r="J306" s="99"/>
      <c r="K306" s="99"/>
      <c r="L306" s="99"/>
      <c r="M306" s="99"/>
      <c r="N306" s="99"/>
      <c r="O306" s="100"/>
      <c r="P306" s="100"/>
      <c r="Q306" s="101"/>
      <c r="R306" s="101"/>
      <c r="S306" s="102"/>
      <c r="T306" s="103"/>
      <c r="U306" s="102"/>
      <c r="V306" s="193"/>
      <c r="W306" s="194"/>
      <c r="X306" s="410"/>
      <c r="Y306" s="139"/>
      <c r="Z306" s="139"/>
      <c r="AA306" s="139"/>
      <c r="AB306" s="139"/>
      <c r="AC306" s="127"/>
      <c r="AD306" s="128"/>
      <c r="AE306" s="129"/>
      <c r="AF306" s="130"/>
      <c r="AG306" s="127"/>
      <c r="AH306" s="128"/>
      <c r="AI306" s="131"/>
      <c r="AJ306" s="130"/>
      <c r="AK306" s="281" t="s">
        <v>190</v>
      </c>
    </row>
    <row r="307" spans="1:37" ht="14.25" customHeight="1" x14ac:dyDescent="0.25">
      <c r="A307" s="244" t="s">
        <v>350</v>
      </c>
      <c r="B307" s="195"/>
      <c r="C307" s="153"/>
      <c r="D307" s="153" t="s">
        <v>42</v>
      </c>
      <c r="E307" s="196"/>
      <c r="F307" s="201">
        <f>F308</f>
        <v>6.3</v>
      </c>
      <c r="G307" s="157">
        <f>G308</f>
        <v>1.3</v>
      </c>
      <c r="H307" s="158">
        <v>2.8000000000000001E-2</v>
      </c>
      <c r="I307" s="159">
        <v>2.8000000000000001E-2</v>
      </c>
      <c r="J307" s="160">
        <f>G307+I307</f>
        <v>1.3280000000000001</v>
      </c>
      <c r="K307" s="161">
        <v>1.3340000000000001</v>
      </c>
      <c r="L307" s="162">
        <v>0</v>
      </c>
      <c r="M307" s="161">
        <f>K307+L307</f>
        <v>1.3340000000000001</v>
      </c>
      <c r="N307" s="163"/>
      <c r="O307" s="164"/>
      <c r="P307" s="164"/>
      <c r="Q307" s="165"/>
      <c r="R307" s="166"/>
      <c r="S307" s="654" t="s">
        <v>351</v>
      </c>
      <c r="T307" s="654" t="s">
        <v>352</v>
      </c>
      <c r="U307" s="654"/>
      <c r="V307" s="435">
        <v>57.501598000000001</v>
      </c>
      <c r="W307" s="436">
        <v>107.900312</v>
      </c>
      <c r="X307" s="664" t="s">
        <v>349</v>
      </c>
      <c r="AC307" s="127"/>
      <c r="AD307" s="170"/>
      <c r="AE307" s="129">
        <v>1</v>
      </c>
      <c r="AF307" s="130"/>
      <c r="AG307" s="127"/>
      <c r="AH307" s="128"/>
      <c r="AI307" s="131">
        <f>F307</f>
        <v>6.3</v>
      </c>
      <c r="AJ307" s="130"/>
      <c r="AK307" s="281" t="s">
        <v>190</v>
      </c>
    </row>
    <row r="308" spans="1:37" x14ac:dyDescent="0.25">
      <c r="A308" s="244" t="s">
        <v>20</v>
      </c>
      <c r="B308" s="152"/>
      <c r="C308" s="154"/>
      <c r="D308" s="154"/>
      <c r="E308" s="155"/>
      <c r="F308" s="531">
        <v>6.3</v>
      </c>
      <c r="G308" s="250">
        <v>1.3</v>
      </c>
      <c r="H308" s="458"/>
      <c r="I308" s="459"/>
      <c r="J308" s="188"/>
      <c r="K308" s="188"/>
      <c r="L308" s="460"/>
      <c r="M308" s="461"/>
      <c r="N308" s="178">
        <f>J307</f>
        <v>1.3280000000000001</v>
      </c>
      <c r="O308" s="179">
        <f>N308/F308*100</f>
        <v>21.079365079365083</v>
      </c>
      <c r="P308" s="317">
        <f>IF(G307&gt;(F308*1.05),0,(F308*1.05)-G307)</f>
        <v>5.3150000000000004</v>
      </c>
      <c r="Q308" s="317">
        <f>IF(N308&gt;(F308*1.05),0,(F308*1.05)-N308)</f>
        <v>5.2869999999999999</v>
      </c>
      <c r="R308" s="319">
        <f>IF(N308&gt;(1.05*F308),0,(F308*1.05)-N308)</f>
        <v>5.2869999999999999</v>
      </c>
      <c r="S308" s="655"/>
      <c r="T308" s="655"/>
      <c r="U308" s="655"/>
      <c r="V308" s="438"/>
      <c r="W308" s="439"/>
      <c r="X308" s="665"/>
      <c r="AC308" s="127"/>
      <c r="AD308" s="128"/>
      <c r="AE308" s="129"/>
      <c r="AF308" s="130"/>
      <c r="AG308" s="127"/>
      <c r="AH308" s="128"/>
      <c r="AI308" s="131"/>
      <c r="AJ308" s="130"/>
      <c r="AK308" s="281" t="s">
        <v>190</v>
      </c>
    </row>
    <row r="309" spans="1:37" x14ac:dyDescent="0.2">
      <c r="A309" s="190" t="s">
        <v>197</v>
      </c>
      <c r="B309" s="200" t="s">
        <v>66</v>
      </c>
      <c r="C309" s="200" t="s">
        <v>66</v>
      </c>
      <c r="D309" s="200" t="s">
        <v>66</v>
      </c>
      <c r="E309" s="200" t="s">
        <v>66</v>
      </c>
      <c r="F309" s="98"/>
      <c r="G309" s="99"/>
      <c r="H309" s="535" t="s">
        <v>339</v>
      </c>
      <c r="I309" s="192" t="s">
        <v>66</v>
      </c>
      <c r="J309" s="536"/>
      <c r="K309" s="536"/>
      <c r="L309" s="536"/>
      <c r="M309" s="536"/>
      <c r="N309" s="99"/>
      <c r="O309" s="100"/>
      <c r="P309" s="100"/>
      <c r="Q309" s="101"/>
      <c r="R309" s="101"/>
      <c r="S309" s="102"/>
      <c r="T309" s="103"/>
      <c r="U309" s="102"/>
      <c r="V309" s="193"/>
      <c r="W309" s="194"/>
      <c r="X309" s="410"/>
      <c r="AC309" s="127"/>
      <c r="AD309" s="128"/>
      <c r="AE309" s="129"/>
      <c r="AF309" s="130"/>
      <c r="AG309" s="127"/>
      <c r="AH309" s="128"/>
      <c r="AI309" s="131"/>
      <c r="AJ309" s="130"/>
      <c r="AK309" s="281" t="s">
        <v>190</v>
      </c>
    </row>
    <row r="310" spans="1:37" s="306" customFormat="1" x14ac:dyDescent="0.25">
      <c r="A310" s="525" t="s">
        <v>353</v>
      </c>
      <c r="B310" s="195"/>
      <c r="C310" s="153"/>
      <c r="D310" s="153" t="s">
        <v>9</v>
      </c>
      <c r="E310" s="196"/>
      <c r="F310" s="230">
        <f>F311+F312</f>
        <v>50</v>
      </c>
      <c r="G310" s="231">
        <f>G311+G312</f>
        <v>15.7</v>
      </c>
      <c r="H310" s="232">
        <v>0.16625000000000001</v>
      </c>
      <c r="I310" s="233">
        <v>0.19025</v>
      </c>
      <c r="J310" s="234">
        <f>G310+I310</f>
        <v>15.89025</v>
      </c>
      <c r="K310" s="235">
        <v>0.98799999999999999</v>
      </c>
      <c r="L310" s="236">
        <v>12.824999999999999</v>
      </c>
      <c r="M310" s="161">
        <f>K310+L310</f>
        <v>13.812999999999999</v>
      </c>
      <c r="N310" s="163"/>
      <c r="O310" s="164"/>
      <c r="P310" s="164"/>
      <c r="Q310" s="165"/>
      <c r="R310" s="166"/>
      <c r="S310" s="658" t="s">
        <v>21</v>
      </c>
      <c r="T310" s="658" t="s">
        <v>354</v>
      </c>
      <c r="U310" s="658" t="s">
        <v>355</v>
      </c>
      <c r="V310" s="167">
        <v>57.758403100000002</v>
      </c>
      <c r="W310" s="168">
        <v>108.1028938</v>
      </c>
      <c r="X310" s="658" t="s">
        <v>349</v>
      </c>
      <c r="Y310" s="139"/>
      <c r="Z310" s="139"/>
      <c r="AA310" s="139"/>
      <c r="AB310" s="139"/>
      <c r="AC310" s="127"/>
      <c r="AD310" s="128"/>
      <c r="AE310" s="129">
        <v>1</v>
      </c>
      <c r="AF310" s="130"/>
      <c r="AG310" s="127"/>
      <c r="AH310" s="128"/>
      <c r="AI310" s="131">
        <f>F310</f>
        <v>50</v>
      </c>
      <c r="AJ310" s="130"/>
      <c r="AK310" s="281" t="s">
        <v>190</v>
      </c>
    </row>
    <row r="311" spans="1:37" ht="14.25" customHeight="1" x14ac:dyDescent="0.25">
      <c r="A311" s="537" t="s">
        <v>17</v>
      </c>
      <c r="B311" s="152"/>
      <c r="C311" s="154"/>
      <c r="D311" s="154"/>
      <c r="E311" s="155"/>
      <c r="F311" s="538">
        <v>25</v>
      </c>
      <c r="G311" s="238">
        <v>10.1</v>
      </c>
      <c r="H311" s="173"/>
      <c r="I311" s="174"/>
      <c r="J311" s="175"/>
      <c r="K311" s="175"/>
      <c r="L311" s="176"/>
      <c r="M311" s="177"/>
      <c r="N311" s="178">
        <f>J310</f>
        <v>15.89025</v>
      </c>
      <c r="O311" s="179">
        <f>N311/F311*100</f>
        <v>63.561</v>
      </c>
      <c r="P311" s="317">
        <f>IF(G310&gt;(F311*1.05),0,(F311*1.05)-G310)</f>
        <v>10.55</v>
      </c>
      <c r="Q311" s="317">
        <f>IF(N311&gt;(F311*1.05),0,(F311*1.05)-N311)</f>
        <v>10.35975</v>
      </c>
      <c r="R311" s="319">
        <f>IF(N311&gt;(1.05*F311),0,(F311*1.05)-N311)</f>
        <v>10.35975</v>
      </c>
      <c r="S311" s="659"/>
      <c r="T311" s="659"/>
      <c r="U311" s="659"/>
      <c r="V311" s="180"/>
      <c r="W311" s="181"/>
      <c r="X311" s="659"/>
      <c r="AC311" s="127"/>
      <c r="AD311" s="128"/>
      <c r="AE311" s="129"/>
      <c r="AF311" s="130"/>
      <c r="AG311" s="127"/>
      <c r="AH311" s="128"/>
      <c r="AI311" s="131"/>
      <c r="AJ311" s="130"/>
      <c r="AK311" s="281" t="s">
        <v>190</v>
      </c>
    </row>
    <row r="312" spans="1:37" x14ac:dyDescent="0.25">
      <c r="A312" s="537" t="s">
        <v>18</v>
      </c>
      <c r="B312" s="152"/>
      <c r="C312" s="154"/>
      <c r="D312" s="154"/>
      <c r="E312" s="155"/>
      <c r="F312" s="538">
        <v>25</v>
      </c>
      <c r="G312" s="238">
        <v>5.6</v>
      </c>
      <c r="H312" s="184"/>
      <c r="I312" s="185"/>
      <c r="J312" s="186"/>
      <c r="K312" s="187"/>
      <c r="L312" s="187"/>
      <c r="M312" s="187"/>
      <c r="N312" s="188"/>
      <c r="O312" s="189"/>
      <c r="P312" s="189"/>
      <c r="Q312" s="165"/>
      <c r="R312" s="166"/>
      <c r="S312" s="660"/>
      <c r="T312" s="660"/>
      <c r="U312" s="660"/>
      <c r="V312" s="198"/>
      <c r="W312" s="199"/>
      <c r="X312" s="660"/>
      <c r="AC312" s="127"/>
      <c r="AD312" s="128"/>
      <c r="AE312" s="129"/>
      <c r="AF312" s="130"/>
      <c r="AG312" s="127"/>
      <c r="AH312" s="128"/>
      <c r="AI312" s="131"/>
      <c r="AJ312" s="130"/>
      <c r="AK312" s="281" t="s">
        <v>190</v>
      </c>
    </row>
    <row r="313" spans="1:37" x14ac:dyDescent="0.2">
      <c r="A313" s="539" t="s">
        <v>177</v>
      </c>
      <c r="B313" s="203" t="s">
        <v>66</v>
      </c>
      <c r="C313" s="203" t="s">
        <v>66</v>
      </c>
      <c r="D313" s="203" t="s">
        <v>66</v>
      </c>
      <c r="E313" s="203" t="s">
        <v>66</v>
      </c>
      <c r="F313" s="204"/>
      <c r="G313" s="205"/>
      <c r="H313" s="206" t="s">
        <v>356</v>
      </c>
      <c r="I313" s="207" t="s">
        <v>66</v>
      </c>
      <c r="J313" s="205"/>
      <c r="K313" s="205"/>
      <c r="L313" s="205"/>
      <c r="M313" s="205"/>
      <c r="N313" s="205"/>
      <c r="O313" s="208"/>
      <c r="P313" s="208"/>
      <c r="Q313" s="209"/>
      <c r="R313" s="209"/>
      <c r="S313" s="210"/>
      <c r="T313" s="211"/>
      <c r="U313" s="210"/>
      <c r="V313" s="212"/>
      <c r="W313" s="213"/>
      <c r="X313" s="410"/>
      <c r="AC313" s="127"/>
      <c r="AD313" s="128"/>
      <c r="AE313" s="129"/>
      <c r="AF313" s="130"/>
      <c r="AG313" s="127"/>
      <c r="AH313" s="128"/>
      <c r="AI313" s="131"/>
      <c r="AJ313" s="130"/>
      <c r="AK313" s="281" t="s">
        <v>190</v>
      </c>
    </row>
    <row r="314" spans="1:37" s="306" customFormat="1" x14ac:dyDescent="0.25">
      <c r="A314" s="540" t="s">
        <v>357</v>
      </c>
      <c r="B314" s="214"/>
      <c r="C314" s="215"/>
      <c r="D314" s="215"/>
      <c r="E314" s="216" t="s">
        <v>8</v>
      </c>
      <c r="F314" s="541">
        <f>F315+F316</f>
        <v>12.6</v>
      </c>
      <c r="G314" s="231">
        <f>G315+G316</f>
        <v>2.2999999999999998</v>
      </c>
      <c r="H314" s="232">
        <v>0</v>
      </c>
      <c r="I314" s="233">
        <v>0</v>
      </c>
      <c r="J314" s="234">
        <f>G314+I314</f>
        <v>2.2999999999999998</v>
      </c>
      <c r="K314" s="235">
        <v>0</v>
      </c>
      <c r="L314" s="236">
        <v>4.5179999999999998</v>
      </c>
      <c r="M314" s="161">
        <f>K314+L314</f>
        <v>4.5179999999999998</v>
      </c>
      <c r="N314" s="163"/>
      <c r="O314" s="164"/>
      <c r="P314" s="164"/>
      <c r="Q314" s="165"/>
      <c r="R314" s="166"/>
      <c r="S314" s="658" t="s">
        <v>351</v>
      </c>
      <c r="T314" s="658" t="s">
        <v>358</v>
      </c>
      <c r="U314" s="658"/>
      <c r="V314" s="167">
        <v>57.854981899999999</v>
      </c>
      <c r="W314" s="168">
        <v>108.3742046</v>
      </c>
      <c r="X314" s="658" t="s">
        <v>349</v>
      </c>
      <c r="Y314" s="139"/>
      <c r="Z314" s="139"/>
      <c r="AA314" s="139"/>
      <c r="AB314" s="139"/>
      <c r="AC314" s="127"/>
      <c r="AD314" s="128"/>
      <c r="AE314" s="129"/>
      <c r="AF314" s="130">
        <v>1</v>
      </c>
      <c r="AG314" s="127"/>
      <c r="AH314" s="128"/>
      <c r="AI314" s="131"/>
      <c r="AJ314" s="130">
        <f>F314</f>
        <v>12.6</v>
      </c>
      <c r="AK314" s="281" t="s">
        <v>190</v>
      </c>
    </row>
    <row r="315" spans="1:37" ht="14.25" customHeight="1" x14ac:dyDescent="0.2">
      <c r="A315" s="542" t="s">
        <v>20</v>
      </c>
      <c r="B315" s="152"/>
      <c r="C315" s="154"/>
      <c r="D315" s="154"/>
      <c r="E315" s="155"/>
      <c r="F315" s="237">
        <v>6.3</v>
      </c>
      <c r="G315" s="217">
        <v>0</v>
      </c>
      <c r="H315" s="173"/>
      <c r="I315" s="174"/>
      <c r="J315" s="175"/>
      <c r="K315" s="175"/>
      <c r="L315" s="176"/>
      <c r="M315" s="177"/>
      <c r="N315" s="178">
        <f>J314</f>
        <v>2.2999999999999998</v>
      </c>
      <c r="O315" s="179">
        <f>N315/F315*100</f>
        <v>36.507936507936506</v>
      </c>
      <c r="P315" s="317">
        <f>IF(G314&gt;(F315*1.05),0,(F315*1.05)-G314)</f>
        <v>4.3150000000000004</v>
      </c>
      <c r="Q315" s="317">
        <f>IF(N315&gt;(F315*1.05),0,(F315*1.05)-N315)</f>
        <v>4.3150000000000004</v>
      </c>
      <c r="R315" s="319">
        <f>IF(N315&gt;(1.05*F315),0,(F315*1.05)-N315)</f>
        <v>4.3150000000000004</v>
      </c>
      <c r="S315" s="659"/>
      <c r="T315" s="659"/>
      <c r="U315" s="659"/>
      <c r="V315" s="180"/>
      <c r="W315" s="181"/>
      <c r="X315" s="659"/>
      <c r="AC315" s="127"/>
      <c r="AD315" s="128"/>
      <c r="AE315" s="129"/>
      <c r="AF315" s="130"/>
      <c r="AG315" s="127"/>
      <c r="AH315" s="128"/>
      <c r="AI315" s="131"/>
      <c r="AJ315" s="130"/>
      <c r="AK315" s="281" t="s">
        <v>190</v>
      </c>
    </row>
    <row r="316" spans="1:37" x14ac:dyDescent="0.25">
      <c r="A316" s="229" t="s">
        <v>15</v>
      </c>
      <c r="B316" s="152"/>
      <c r="C316" s="154"/>
      <c r="D316" s="154"/>
      <c r="E316" s="155"/>
      <c r="F316" s="237">
        <v>6.3</v>
      </c>
      <c r="G316" s="237">
        <v>2.2999999999999998</v>
      </c>
      <c r="H316" s="184"/>
      <c r="I316" s="185"/>
      <c r="J316" s="186"/>
      <c r="K316" s="187"/>
      <c r="L316" s="187"/>
      <c r="M316" s="187"/>
      <c r="N316" s="188"/>
      <c r="O316" s="189"/>
      <c r="P316" s="189"/>
      <c r="Q316" s="165"/>
      <c r="R316" s="166"/>
      <c r="S316" s="660"/>
      <c r="T316" s="660"/>
      <c r="U316" s="660"/>
      <c r="V316" s="198"/>
      <c r="W316" s="199"/>
      <c r="X316" s="660"/>
      <c r="AC316" s="127"/>
      <c r="AD316" s="128"/>
      <c r="AE316" s="129"/>
      <c r="AF316" s="130"/>
      <c r="AG316" s="127"/>
      <c r="AH316" s="128"/>
      <c r="AI316" s="131"/>
      <c r="AJ316" s="130"/>
      <c r="AK316" s="281" t="s">
        <v>190</v>
      </c>
    </row>
    <row r="317" spans="1:37" x14ac:dyDescent="0.2">
      <c r="A317" s="202" t="s">
        <v>177</v>
      </c>
      <c r="B317" s="223" t="s">
        <v>66</v>
      </c>
      <c r="C317" s="223" t="s">
        <v>66</v>
      </c>
      <c r="D317" s="223" t="s">
        <v>66</v>
      </c>
      <c r="E317" s="223" t="s">
        <v>66</v>
      </c>
      <c r="F317" s="204"/>
      <c r="G317" s="205"/>
      <c r="H317" s="206" t="s">
        <v>356</v>
      </c>
      <c r="I317" s="207" t="s">
        <v>66</v>
      </c>
      <c r="J317" s="205"/>
      <c r="K317" s="205"/>
      <c r="L317" s="205"/>
      <c r="M317" s="205"/>
      <c r="N317" s="205"/>
      <c r="O317" s="208"/>
      <c r="P317" s="208"/>
      <c r="Q317" s="209"/>
      <c r="R317" s="209"/>
      <c r="S317" s="210"/>
      <c r="T317" s="211"/>
      <c r="U317" s="210"/>
      <c r="V317" s="212"/>
      <c r="W317" s="213"/>
      <c r="X317" s="410"/>
      <c r="AC317" s="127"/>
      <c r="AD317" s="128"/>
      <c r="AE317" s="129"/>
      <c r="AF317" s="130"/>
      <c r="AG317" s="127"/>
      <c r="AH317" s="128"/>
      <c r="AI317" s="131"/>
      <c r="AJ317" s="130"/>
      <c r="AK317" s="281" t="s">
        <v>190</v>
      </c>
    </row>
    <row r="318" spans="1:37" s="306" customFormat="1" x14ac:dyDescent="0.25">
      <c r="A318" s="537" t="s">
        <v>359</v>
      </c>
      <c r="B318" s="214"/>
      <c r="C318" s="215"/>
      <c r="D318" s="215"/>
      <c r="E318" s="216" t="s">
        <v>40</v>
      </c>
      <c r="F318" s="230">
        <f>F319+F320</f>
        <v>4.3</v>
      </c>
      <c r="G318" s="231">
        <f>G319+G320</f>
        <v>1</v>
      </c>
      <c r="H318" s="232">
        <v>0.11899999999999999</v>
      </c>
      <c r="I318" s="233">
        <v>2.3999999999999994E-2</v>
      </c>
      <c r="J318" s="234">
        <f>G318+I318</f>
        <v>1.024</v>
      </c>
      <c r="K318" s="235">
        <v>2.0419999999999998</v>
      </c>
      <c r="L318" s="236">
        <v>0</v>
      </c>
      <c r="M318" s="161">
        <f>K318+L318</f>
        <v>2.0419999999999998</v>
      </c>
      <c r="N318" s="163"/>
      <c r="O318" s="164"/>
      <c r="P318" s="164"/>
      <c r="Q318" s="165"/>
      <c r="R318" s="166"/>
      <c r="S318" s="658" t="s">
        <v>351</v>
      </c>
      <c r="T318" s="658" t="s">
        <v>360</v>
      </c>
      <c r="U318" s="658"/>
      <c r="V318" s="167">
        <v>57.948250799999997</v>
      </c>
      <c r="W318" s="168">
        <v>108.47737309999999</v>
      </c>
      <c r="X318" s="658" t="s">
        <v>349</v>
      </c>
      <c r="Y318" s="139"/>
      <c r="Z318" s="139"/>
      <c r="AA318" s="139"/>
      <c r="AB318" s="139"/>
      <c r="AC318" s="127"/>
      <c r="AD318" s="128"/>
      <c r="AE318" s="129"/>
      <c r="AF318" s="130">
        <v>1</v>
      </c>
      <c r="AG318" s="127"/>
      <c r="AH318" s="128"/>
      <c r="AI318" s="131"/>
      <c r="AJ318" s="130">
        <f>F318</f>
        <v>4.3</v>
      </c>
      <c r="AK318" s="281" t="s">
        <v>190</v>
      </c>
    </row>
    <row r="319" spans="1:37" ht="14.25" customHeight="1" x14ac:dyDescent="0.2">
      <c r="A319" s="229" t="s">
        <v>20</v>
      </c>
      <c r="B319" s="152"/>
      <c r="C319" s="154"/>
      <c r="D319" s="154"/>
      <c r="E319" s="155"/>
      <c r="F319" s="237">
        <v>2.5</v>
      </c>
      <c r="G319" s="543">
        <v>0.8</v>
      </c>
      <c r="H319" s="173"/>
      <c r="I319" s="174"/>
      <c r="J319" s="175"/>
      <c r="K319" s="175"/>
      <c r="L319" s="176"/>
      <c r="M319" s="177"/>
      <c r="N319" s="178">
        <f>J318</f>
        <v>1.024</v>
      </c>
      <c r="O319" s="179">
        <f>N319/F319*100</f>
        <v>40.96</v>
      </c>
      <c r="P319" s="317">
        <f>IF(G318&gt;(F319*1.05),0,(F319*1.05)-G318)</f>
        <v>1.625</v>
      </c>
      <c r="Q319" s="317">
        <f>IF(N319&gt;(F319*1.05),0,(F319*1.05)-N319)</f>
        <v>1.601</v>
      </c>
      <c r="R319" s="319">
        <f>IF(N319&gt;(1.05*F319),0,(F319*1.05)-N319)</f>
        <v>1.601</v>
      </c>
      <c r="S319" s="659"/>
      <c r="T319" s="659"/>
      <c r="U319" s="659"/>
      <c r="V319" s="180"/>
      <c r="W319" s="181"/>
      <c r="X319" s="659"/>
      <c r="AC319" s="127"/>
      <c r="AD319" s="128"/>
      <c r="AE319" s="129"/>
      <c r="AF319" s="130"/>
      <c r="AG319" s="127"/>
      <c r="AH319" s="128"/>
      <c r="AI319" s="131"/>
      <c r="AJ319" s="130"/>
      <c r="AK319" s="281" t="s">
        <v>190</v>
      </c>
    </row>
    <row r="320" spans="1:37" x14ac:dyDescent="0.2">
      <c r="A320" s="229" t="s">
        <v>15</v>
      </c>
      <c r="B320" s="152"/>
      <c r="C320" s="154"/>
      <c r="D320" s="154"/>
      <c r="E320" s="155"/>
      <c r="F320" s="237">
        <v>1.8</v>
      </c>
      <c r="G320" s="543">
        <v>0.2</v>
      </c>
      <c r="H320" s="184"/>
      <c r="I320" s="185"/>
      <c r="J320" s="186"/>
      <c r="K320" s="187"/>
      <c r="L320" s="187"/>
      <c r="M320" s="187"/>
      <c r="N320" s="188"/>
      <c r="O320" s="189"/>
      <c r="P320" s="189"/>
      <c r="Q320" s="165"/>
      <c r="R320" s="166"/>
      <c r="S320" s="660"/>
      <c r="T320" s="660"/>
      <c r="U320" s="660"/>
      <c r="V320" s="198"/>
      <c r="W320" s="199"/>
      <c r="X320" s="660"/>
      <c r="AC320" s="127"/>
      <c r="AD320" s="128"/>
      <c r="AE320" s="129"/>
      <c r="AF320" s="130"/>
      <c r="AG320" s="127"/>
      <c r="AH320" s="128"/>
      <c r="AI320" s="131"/>
      <c r="AJ320" s="130"/>
      <c r="AK320" s="281" t="s">
        <v>190</v>
      </c>
    </row>
    <row r="321" spans="1:37" s="306" customFormat="1" x14ac:dyDescent="0.2">
      <c r="A321" s="202" t="s">
        <v>177</v>
      </c>
      <c r="B321" s="223" t="s">
        <v>66</v>
      </c>
      <c r="C321" s="223" t="s">
        <v>66</v>
      </c>
      <c r="D321" s="223" t="s">
        <v>66</v>
      </c>
      <c r="E321" s="223" t="s">
        <v>66</v>
      </c>
      <c r="F321" s="204"/>
      <c r="G321" s="205"/>
      <c r="H321" s="206" t="s">
        <v>356</v>
      </c>
      <c r="I321" s="207" t="s">
        <v>66</v>
      </c>
      <c r="J321" s="205"/>
      <c r="K321" s="205"/>
      <c r="L321" s="205"/>
      <c r="M321" s="205"/>
      <c r="N321" s="205"/>
      <c r="O321" s="208"/>
      <c r="P321" s="208"/>
      <c r="Q321" s="209"/>
      <c r="R321" s="209"/>
      <c r="S321" s="210"/>
      <c r="T321" s="211"/>
      <c r="U321" s="210"/>
      <c r="V321" s="212"/>
      <c r="W321" s="213"/>
      <c r="X321" s="410"/>
      <c r="Y321" s="139"/>
      <c r="Z321" s="139"/>
      <c r="AA321" s="139"/>
      <c r="AB321" s="139"/>
      <c r="AC321" s="127"/>
      <c r="AD321" s="128"/>
      <c r="AE321" s="129"/>
      <c r="AF321" s="130"/>
      <c r="AG321" s="127"/>
      <c r="AH321" s="128"/>
      <c r="AI321" s="131"/>
      <c r="AJ321" s="130"/>
      <c r="AK321" s="281" t="s">
        <v>190</v>
      </c>
    </row>
    <row r="322" spans="1:37" s="306" customFormat="1" ht="14.25" customHeight="1" x14ac:dyDescent="0.25">
      <c r="A322" s="229" t="s">
        <v>361</v>
      </c>
      <c r="B322" s="214"/>
      <c r="C322" s="215"/>
      <c r="D322" s="215"/>
      <c r="E322" s="216" t="s">
        <v>40</v>
      </c>
      <c r="F322" s="230">
        <f>F323+F324</f>
        <v>2</v>
      </c>
      <c r="G322" s="231">
        <f>G323+G324</f>
        <v>0.30000000000000004</v>
      </c>
      <c r="H322" s="232">
        <v>-0.19</v>
      </c>
      <c r="I322" s="233">
        <v>-0.19</v>
      </c>
      <c r="J322" s="234">
        <f>G322+I322</f>
        <v>0.11000000000000004</v>
      </c>
      <c r="K322" s="235">
        <v>1.0860000000000001</v>
      </c>
      <c r="L322" s="236">
        <v>0</v>
      </c>
      <c r="M322" s="161">
        <f>K322+L322</f>
        <v>1.0860000000000001</v>
      </c>
      <c r="N322" s="163"/>
      <c r="O322" s="164"/>
      <c r="P322" s="164"/>
      <c r="Q322" s="165"/>
      <c r="R322" s="166"/>
      <c r="S322" s="658" t="s">
        <v>351</v>
      </c>
      <c r="T322" s="658" t="s">
        <v>362</v>
      </c>
      <c r="U322" s="658"/>
      <c r="V322" s="167">
        <v>58.134425700000001</v>
      </c>
      <c r="W322" s="168">
        <v>108.85502820000001</v>
      </c>
      <c r="X322" s="658" t="s">
        <v>349</v>
      </c>
      <c r="Y322" s="139"/>
      <c r="Z322" s="139"/>
      <c r="AA322" s="139"/>
      <c r="AB322" s="139"/>
      <c r="AC322" s="127"/>
      <c r="AD322" s="128"/>
      <c r="AE322" s="129"/>
      <c r="AF322" s="130">
        <v>1</v>
      </c>
      <c r="AG322" s="127"/>
      <c r="AH322" s="128"/>
      <c r="AI322" s="131"/>
      <c r="AJ322" s="130">
        <f>F322</f>
        <v>2</v>
      </c>
      <c r="AK322" s="281" t="s">
        <v>190</v>
      </c>
    </row>
    <row r="323" spans="1:37" x14ac:dyDescent="0.25">
      <c r="A323" s="229" t="s">
        <v>20</v>
      </c>
      <c r="B323" s="152"/>
      <c r="C323" s="154"/>
      <c r="D323" s="154"/>
      <c r="E323" s="155"/>
      <c r="F323" s="237">
        <v>1</v>
      </c>
      <c r="G323" s="237">
        <v>0.1</v>
      </c>
      <c r="H323" s="173"/>
      <c r="I323" s="174"/>
      <c r="J323" s="175"/>
      <c r="K323" s="175"/>
      <c r="L323" s="176"/>
      <c r="M323" s="177"/>
      <c r="N323" s="178">
        <f>J322</f>
        <v>0.11000000000000004</v>
      </c>
      <c r="O323" s="179">
        <f>N323/F323*100</f>
        <v>11.000000000000004</v>
      </c>
      <c r="P323" s="317">
        <f>IF(G322&gt;(F323*1.05),0,(F323*1.05)-G322)</f>
        <v>0.75</v>
      </c>
      <c r="Q323" s="317">
        <f>IF(N323&gt;(F323*1.05),0,(F323*1.05)-N323)</f>
        <v>0.94</v>
      </c>
      <c r="R323" s="319">
        <f>IF(N323&gt;(1.05*F323),0,(F323*1.05)-N323)</f>
        <v>0.94</v>
      </c>
      <c r="S323" s="659"/>
      <c r="T323" s="659"/>
      <c r="U323" s="659"/>
      <c r="V323" s="180"/>
      <c r="W323" s="181"/>
      <c r="X323" s="659"/>
      <c r="AC323" s="127"/>
      <c r="AD323" s="128"/>
      <c r="AE323" s="129"/>
      <c r="AF323" s="130"/>
      <c r="AG323" s="127"/>
      <c r="AH323" s="128"/>
      <c r="AI323" s="131"/>
      <c r="AJ323" s="130"/>
      <c r="AK323" s="281" t="s">
        <v>190</v>
      </c>
    </row>
    <row r="324" spans="1:37" x14ac:dyDescent="0.25">
      <c r="A324" s="229" t="s">
        <v>15</v>
      </c>
      <c r="B324" s="152"/>
      <c r="C324" s="154"/>
      <c r="D324" s="154"/>
      <c r="E324" s="155"/>
      <c r="F324" s="237">
        <v>1</v>
      </c>
      <c r="G324" s="237">
        <v>0.2</v>
      </c>
      <c r="H324" s="184"/>
      <c r="I324" s="185"/>
      <c r="J324" s="186"/>
      <c r="K324" s="187"/>
      <c r="L324" s="187"/>
      <c r="M324" s="187"/>
      <c r="N324" s="188"/>
      <c r="O324" s="189"/>
      <c r="P324" s="189"/>
      <c r="Q324" s="165"/>
      <c r="R324" s="166"/>
      <c r="S324" s="660"/>
      <c r="T324" s="660"/>
      <c r="U324" s="660"/>
      <c r="V324" s="198"/>
      <c r="W324" s="199"/>
      <c r="X324" s="660"/>
      <c r="AC324" s="127"/>
      <c r="AD324" s="128"/>
      <c r="AE324" s="129"/>
      <c r="AF324" s="130"/>
      <c r="AG324" s="127"/>
      <c r="AH324" s="128"/>
      <c r="AI324" s="131"/>
      <c r="AJ324" s="130"/>
      <c r="AK324" s="281" t="s">
        <v>190</v>
      </c>
    </row>
    <row r="325" spans="1:37" s="306" customFormat="1" x14ac:dyDescent="0.2">
      <c r="A325" s="202" t="s">
        <v>177</v>
      </c>
      <c r="B325" s="223" t="s">
        <v>66</v>
      </c>
      <c r="C325" s="223" t="s">
        <v>66</v>
      </c>
      <c r="D325" s="223" t="s">
        <v>66</v>
      </c>
      <c r="E325" s="223" t="s">
        <v>66</v>
      </c>
      <c r="F325" s="204"/>
      <c r="G325" s="205"/>
      <c r="H325" s="206" t="s">
        <v>356</v>
      </c>
      <c r="I325" s="207" t="s">
        <v>66</v>
      </c>
      <c r="J325" s="205"/>
      <c r="K325" s="205"/>
      <c r="L325" s="205"/>
      <c r="M325" s="205"/>
      <c r="N325" s="205"/>
      <c r="O325" s="208"/>
      <c r="P325" s="208"/>
      <c r="Q325" s="209"/>
      <c r="R325" s="209"/>
      <c r="S325" s="210"/>
      <c r="T325" s="211"/>
      <c r="U325" s="210"/>
      <c r="V325" s="212"/>
      <c r="W325" s="213"/>
      <c r="X325" s="410"/>
      <c r="Y325" s="139"/>
      <c r="Z325" s="139"/>
      <c r="AA325" s="139"/>
      <c r="AB325" s="139"/>
      <c r="AC325" s="127"/>
      <c r="AD325" s="128"/>
      <c r="AE325" s="129"/>
      <c r="AF325" s="130"/>
      <c r="AG325" s="127"/>
      <c r="AH325" s="128"/>
      <c r="AI325" s="131"/>
      <c r="AJ325" s="130"/>
      <c r="AK325" s="281" t="s">
        <v>190</v>
      </c>
    </row>
    <row r="326" spans="1:37" s="306" customFormat="1" ht="12.75" customHeight="1" x14ac:dyDescent="0.25">
      <c r="A326" s="229" t="s">
        <v>363</v>
      </c>
      <c r="B326" s="214"/>
      <c r="C326" s="215"/>
      <c r="D326" s="215"/>
      <c r="E326" s="216" t="s">
        <v>40</v>
      </c>
      <c r="F326" s="237">
        <f>F327</f>
        <v>0.4</v>
      </c>
      <c r="G326" s="237">
        <f>G327</f>
        <v>0.1</v>
      </c>
      <c r="H326" s="232">
        <v>0</v>
      </c>
      <c r="I326" s="233">
        <v>0</v>
      </c>
      <c r="J326" s="234">
        <f>G326+I326</f>
        <v>0.1</v>
      </c>
      <c r="K326" s="235">
        <v>0.113</v>
      </c>
      <c r="L326" s="236">
        <v>0</v>
      </c>
      <c r="M326" s="161">
        <f>K326+L326</f>
        <v>0.113</v>
      </c>
      <c r="N326" s="163"/>
      <c r="O326" s="164"/>
      <c r="P326" s="164"/>
      <c r="Q326" s="165"/>
      <c r="R326" s="166"/>
      <c r="S326" s="654" t="s">
        <v>351</v>
      </c>
      <c r="T326" s="654" t="s">
        <v>364</v>
      </c>
      <c r="U326" s="654"/>
      <c r="V326" s="435" t="s">
        <v>365</v>
      </c>
      <c r="W326" s="436" t="s">
        <v>366</v>
      </c>
      <c r="X326" s="658" t="s">
        <v>349</v>
      </c>
      <c r="Y326" s="139"/>
      <c r="Z326" s="139"/>
      <c r="AA326" s="139"/>
      <c r="AB326" s="139"/>
      <c r="AC326" s="127"/>
      <c r="AD326" s="128"/>
      <c r="AE326" s="129"/>
      <c r="AF326" s="130">
        <v>1</v>
      </c>
      <c r="AG326" s="127"/>
      <c r="AH326" s="128"/>
      <c r="AI326" s="131"/>
      <c r="AJ326" s="130">
        <f>F326</f>
        <v>0.4</v>
      </c>
      <c r="AK326" s="281" t="s">
        <v>190</v>
      </c>
    </row>
    <row r="327" spans="1:37" x14ac:dyDescent="0.25">
      <c r="A327" s="229" t="s">
        <v>20</v>
      </c>
      <c r="B327" s="152"/>
      <c r="C327" s="154"/>
      <c r="D327" s="154"/>
      <c r="E327" s="155"/>
      <c r="F327" s="237">
        <v>0.4</v>
      </c>
      <c r="G327" s="237">
        <v>0.1</v>
      </c>
      <c r="H327" s="173"/>
      <c r="I327" s="174"/>
      <c r="J327" s="175"/>
      <c r="K327" s="175"/>
      <c r="L327" s="176"/>
      <c r="M327" s="177"/>
      <c r="N327" s="178">
        <f>J326</f>
        <v>0.1</v>
      </c>
      <c r="O327" s="179">
        <f>N327/F327*100</f>
        <v>25</v>
      </c>
      <c r="P327" s="317">
        <f>IF(G326&gt;(F327*1.05),0,(F327*1.05)-G326)</f>
        <v>0.32000000000000006</v>
      </c>
      <c r="Q327" s="317">
        <f>IF(N327&gt;(F327*1.05),0,(F327*1.05)-N327)</f>
        <v>0.32000000000000006</v>
      </c>
      <c r="R327" s="319">
        <f>IF(N327&gt;(1.05*F327),0,(F327*1.05)-N327)</f>
        <v>0.32000000000000006</v>
      </c>
      <c r="S327" s="655"/>
      <c r="T327" s="655"/>
      <c r="U327" s="655"/>
      <c r="V327" s="438"/>
      <c r="W327" s="439"/>
      <c r="X327" s="660"/>
      <c r="AC327" s="127"/>
      <c r="AD327" s="128"/>
      <c r="AE327" s="129"/>
      <c r="AF327" s="130"/>
      <c r="AG327" s="127"/>
      <c r="AH327" s="128"/>
      <c r="AI327" s="131"/>
      <c r="AJ327" s="130"/>
      <c r="AK327" s="281" t="s">
        <v>190</v>
      </c>
    </row>
    <row r="328" spans="1:37" x14ac:dyDescent="0.2">
      <c r="A328" s="202" t="s">
        <v>177</v>
      </c>
      <c r="B328" s="223" t="s">
        <v>66</v>
      </c>
      <c r="C328" s="223" t="s">
        <v>66</v>
      </c>
      <c r="D328" s="223" t="s">
        <v>66</v>
      </c>
      <c r="E328" s="223" t="s">
        <v>66</v>
      </c>
      <c r="F328" s="204"/>
      <c r="G328" s="205"/>
      <c r="H328" s="206" t="s">
        <v>356</v>
      </c>
      <c r="I328" s="207" t="s">
        <v>66</v>
      </c>
      <c r="J328" s="205"/>
      <c r="K328" s="205"/>
      <c r="L328" s="205"/>
      <c r="M328" s="205"/>
      <c r="N328" s="205"/>
      <c r="O328" s="208"/>
      <c r="P328" s="208"/>
      <c r="Q328" s="209"/>
      <c r="R328" s="209"/>
      <c r="S328" s="210"/>
      <c r="T328" s="211"/>
      <c r="U328" s="210"/>
      <c r="V328" s="212"/>
      <c r="W328" s="213"/>
      <c r="X328" s="410"/>
      <c r="AC328" s="127"/>
      <c r="AD328" s="128"/>
      <c r="AE328" s="129"/>
      <c r="AF328" s="130"/>
      <c r="AG328" s="127"/>
      <c r="AH328" s="128"/>
      <c r="AI328" s="131"/>
      <c r="AJ328" s="130"/>
      <c r="AK328" s="281" t="s">
        <v>190</v>
      </c>
    </row>
    <row r="329" spans="1:37" s="306" customFormat="1" x14ac:dyDescent="0.25">
      <c r="A329" s="229" t="s">
        <v>367</v>
      </c>
      <c r="B329" s="214"/>
      <c r="C329" s="215"/>
      <c r="D329" s="215"/>
      <c r="E329" s="216" t="s">
        <v>40</v>
      </c>
      <c r="F329" s="230">
        <f>F330+F331</f>
        <v>8</v>
      </c>
      <c r="G329" s="231">
        <f>G330+G331</f>
        <v>0.30000000000000004</v>
      </c>
      <c r="H329" s="232">
        <v>9.5000000000000001E-2</v>
      </c>
      <c r="I329" s="233">
        <v>9.5000000000000001E-2</v>
      </c>
      <c r="J329" s="234">
        <f>G329+I329</f>
        <v>0.39500000000000002</v>
      </c>
      <c r="K329" s="235">
        <v>1.1499999999999999</v>
      </c>
      <c r="L329" s="236">
        <v>0</v>
      </c>
      <c r="M329" s="161">
        <f>K329+L329</f>
        <v>1.1499999999999999</v>
      </c>
      <c r="N329" s="163"/>
      <c r="O329" s="164"/>
      <c r="P329" s="164"/>
      <c r="Q329" s="165"/>
      <c r="R329" s="166"/>
      <c r="S329" s="658" t="s">
        <v>351</v>
      </c>
      <c r="T329" s="658" t="s">
        <v>368</v>
      </c>
      <c r="U329" s="658"/>
      <c r="V329" s="167">
        <v>58.208479699999998</v>
      </c>
      <c r="W329" s="168">
        <v>108.96763799999999</v>
      </c>
      <c r="X329" s="658"/>
      <c r="Y329" s="139"/>
      <c r="Z329" s="139"/>
      <c r="AA329" s="139"/>
      <c r="AB329" s="139"/>
      <c r="AC329" s="127"/>
      <c r="AD329" s="128"/>
      <c r="AE329" s="129"/>
      <c r="AF329" s="130">
        <v>1</v>
      </c>
      <c r="AG329" s="127"/>
      <c r="AH329" s="128"/>
      <c r="AI329" s="131"/>
      <c r="AJ329" s="130">
        <f>F329</f>
        <v>8</v>
      </c>
      <c r="AK329" s="281" t="s">
        <v>190</v>
      </c>
    </row>
    <row r="330" spans="1:37" s="306" customFormat="1" ht="12.75" customHeight="1" x14ac:dyDescent="0.25">
      <c r="A330" s="229" t="s">
        <v>20</v>
      </c>
      <c r="B330" s="152"/>
      <c r="C330" s="154"/>
      <c r="D330" s="154"/>
      <c r="E330" s="155"/>
      <c r="F330" s="237">
        <v>4</v>
      </c>
      <c r="G330" s="237">
        <v>0.1</v>
      </c>
      <c r="H330" s="173"/>
      <c r="I330" s="174"/>
      <c r="J330" s="175"/>
      <c r="K330" s="175"/>
      <c r="L330" s="176"/>
      <c r="M330" s="177"/>
      <c r="N330" s="178">
        <f>J329</f>
        <v>0.39500000000000002</v>
      </c>
      <c r="O330" s="179">
        <f>N330/F330*100</f>
        <v>9.875</v>
      </c>
      <c r="P330" s="317">
        <f>IF(G329&gt;(F330*1.05),0,(F330*1.05)-G329)</f>
        <v>3.9000000000000004</v>
      </c>
      <c r="Q330" s="317">
        <f>IF(N330&gt;(F330*1.05),0,(F330*1.05)-N330)</f>
        <v>3.8050000000000002</v>
      </c>
      <c r="R330" s="319">
        <f>IF(N330&gt;(1.05*F330),0,(F330*1.05)-N330)</f>
        <v>3.8050000000000002</v>
      </c>
      <c r="S330" s="659"/>
      <c r="T330" s="659"/>
      <c r="U330" s="659"/>
      <c r="V330" s="180"/>
      <c r="W330" s="181"/>
      <c r="X330" s="659"/>
      <c r="Y330" s="139"/>
      <c r="Z330" s="139"/>
      <c r="AA330" s="139"/>
      <c r="AB330" s="139"/>
      <c r="AC330" s="127"/>
      <c r="AD330" s="128"/>
      <c r="AE330" s="129"/>
      <c r="AF330" s="130"/>
      <c r="AG330" s="127"/>
      <c r="AH330" s="128"/>
      <c r="AI330" s="131"/>
      <c r="AJ330" s="130"/>
      <c r="AK330" s="281" t="s">
        <v>190</v>
      </c>
    </row>
    <row r="331" spans="1:37" x14ac:dyDescent="0.25">
      <c r="A331" s="229" t="s">
        <v>15</v>
      </c>
      <c r="B331" s="152"/>
      <c r="C331" s="154"/>
      <c r="D331" s="154"/>
      <c r="E331" s="155"/>
      <c r="F331" s="237">
        <v>4</v>
      </c>
      <c r="G331" s="237">
        <v>0.2</v>
      </c>
      <c r="H331" s="184"/>
      <c r="I331" s="185"/>
      <c r="J331" s="186"/>
      <c r="K331" s="187"/>
      <c r="L331" s="187"/>
      <c r="M331" s="187"/>
      <c r="N331" s="188"/>
      <c r="O331" s="189"/>
      <c r="P331" s="189"/>
      <c r="Q331" s="165"/>
      <c r="R331" s="166"/>
      <c r="S331" s="660"/>
      <c r="T331" s="660"/>
      <c r="U331" s="660"/>
      <c r="V331" s="198"/>
      <c r="W331" s="199"/>
      <c r="X331" s="660"/>
      <c r="AC331" s="127"/>
      <c r="AD331" s="128"/>
      <c r="AE331" s="129"/>
      <c r="AF331" s="130"/>
      <c r="AG331" s="127"/>
      <c r="AH331" s="128"/>
      <c r="AI331" s="131"/>
      <c r="AJ331" s="130"/>
      <c r="AK331" s="281" t="s">
        <v>190</v>
      </c>
    </row>
    <row r="332" spans="1:37" x14ac:dyDescent="0.2">
      <c r="A332" s="140" t="s">
        <v>303</v>
      </c>
      <c r="B332" s="142" t="s">
        <v>66</v>
      </c>
      <c r="C332" s="142" t="s">
        <v>66</v>
      </c>
      <c r="D332" s="142" t="s">
        <v>66</v>
      </c>
      <c r="E332" s="142" t="s">
        <v>66</v>
      </c>
      <c r="F332" s="142" t="s">
        <v>66</v>
      </c>
      <c r="G332" s="143"/>
      <c r="H332" s="408"/>
      <c r="I332" s="144" t="s">
        <v>66</v>
      </c>
      <c r="J332" s="143"/>
      <c r="K332" s="143"/>
      <c r="L332" s="143"/>
      <c r="M332" s="143"/>
      <c r="N332" s="143"/>
      <c r="O332" s="145"/>
      <c r="P332" s="145"/>
      <c r="Q332" s="146"/>
      <c r="R332" s="146"/>
      <c r="S332" s="147"/>
      <c r="T332" s="148"/>
      <c r="U332" s="147"/>
      <c r="V332" s="149"/>
      <c r="W332" s="150"/>
      <c r="X332" s="410"/>
      <c r="AC332" s="127"/>
      <c r="AD332" s="128"/>
      <c r="AE332" s="129"/>
      <c r="AF332" s="130"/>
      <c r="AG332" s="127"/>
      <c r="AH332" s="128"/>
      <c r="AI332" s="131"/>
      <c r="AJ332" s="130"/>
      <c r="AK332" s="281" t="s">
        <v>190</v>
      </c>
    </row>
    <row r="333" spans="1:37" s="306" customFormat="1" x14ac:dyDescent="0.25">
      <c r="A333" s="544" t="s">
        <v>369</v>
      </c>
      <c r="B333" s="152"/>
      <c r="C333" s="153" t="s">
        <v>165</v>
      </c>
      <c r="D333" s="154"/>
      <c r="E333" s="155"/>
      <c r="F333" s="230">
        <f>F334+F335</f>
        <v>126</v>
      </c>
      <c r="G333" s="231">
        <f>G334+G335</f>
        <v>29.5</v>
      </c>
      <c r="H333" s="232">
        <v>0</v>
      </c>
      <c r="I333" s="233">
        <v>0.16099999999999998</v>
      </c>
      <c r="J333" s="234">
        <f>G333+I333</f>
        <v>29.661000000000001</v>
      </c>
      <c r="K333" s="235">
        <v>1.595</v>
      </c>
      <c r="L333" s="236">
        <v>23.879000000000001</v>
      </c>
      <c r="M333" s="161">
        <f>K333+L333</f>
        <v>25.474</v>
      </c>
      <c r="N333" s="163"/>
      <c r="O333" s="164"/>
      <c r="P333" s="164"/>
      <c r="Q333" s="165"/>
      <c r="R333" s="166"/>
      <c r="S333" s="658" t="s">
        <v>89</v>
      </c>
      <c r="T333" s="658" t="s">
        <v>370</v>
      </c>
      <c r="U333" s="658"/>
      <c r="V333" s="167">
        <v>56.160907000000002</v>
      </c>
      <c r="W333" s="168">
        <v>107.4539924</v>
      </c>
      <c r="X333" s="658"/>
      <c r="Y333" s="139"/>
      <c r="Z333" s="139"/>
      <c r="AA333" s="139"/>
      <c r="AB333" s="139"/>
      <c r="AC333" s="127"/>
      <c r="AD333" s="128"/>
      <c r="AE333" s="129"/>
      <c r="AF333" s="130"/>
      <c r="AG333" s="127"/>
      <c r="AH333" s="128"/>
      <c r="AI333" s="131"/>
      <c r="AJ333" s="130"/>
      <c r="AK333" s="281" t="s">
        <v>190</v>
      </c>
    </row>
    <row r="334" spans="1:37" ht="14.25" customHeight="1" x14ac:dyDescent="0.2">
      <c r="A334" s="171" t="s">
        <v>70</v>
      </c>
      <c r="B334" s="152"/>
      <c r="C334" s="154"/>
      <c r="D334" s="154"/>
      <c r="E334" s="155"/>
      <c r="F334" s="237">
        <v>63</v>
      </c>
      <c r="G334" s="543">
        <v>16.7</v>
      </c>
      <c r="H334" s="173"/>
      <c r="I334" s="174"/>
      <c r="J334" s="175"/>
      <c r="K334" s="175"/>
      <c r="L334" s="176"/>
      <c r="M334" s="177"/>
      <c r="N334" s="178">
        <f>J333</f>
        <v>29.661000000000001</v>
      </c>
      <c r="O334" s="179">
        <f>N334/F334*100</f>
        <v>47.080952380952382</v>
      </c>
      <c r="P334" s="317">
        <f>IF(G333&gt;(F334*1.05),0,(F334*1.05)-G333)</f>
        <v>36.650000000000006</v>
      </c>
      <c r="Q334" s="317">
        <f>IF(N334&gt;(F334*1.05),0,(F334*1.05)-N334)</f>
        <v>36.489000000000004</v>
      </c>
      <c r="R334" s="319">
        <f>IF(N334&gt;(1.05*F334),0,(F334*1.05)-N334)</f>
        <v>36.489000000000004</v>
      </c>
      <c r="S334" s="659"/>
      <c r="T334" s="659"/>
      <c r="U334" s="659"/>
      <c r="V334" s="180"/>
      <c r="W334" s="181"/>
      <c r="X334" s="659"/>
      <c r="AC334" s="127"/>
      <c r="AD334" s="128"/>
      <c r="AE334" s="129"/>
      <c r="AF334" s="130"/>
      <c r="AG334" s="127"/>
      <c r="AH334" s="128"/>
      <c r="AI334" s="131"/>
      <c r="AJ334" s="130"/>
      <c r="AK334" s="281" t="s">
        <v>190</v>
      </c>
    </row>
    <row r="335" spans="1:37" x14ac:dyDescent="0.2">
      <c r="A335" s="171" t="s">
        <v>71</v>
      </c>
      <c r="B335" s="152"/>
      <c r="C335" s="154"/>
      <c r="D335" s="154"/>
      <c r="E335" s="155"/>
      <c r="F335" s="237">
        <v>63</v>
      </c>
      <c r="G335" s="543">
        <v>12.8</v>
      </c>
      <c r="H335" s="184"/>
      <c r="I335" s="185"/>
      <c r="J335" s="186"/>
      <c r="K335" s="187"/>
      <c r="L335" s="187"/>
      <c r="M335" s="187"/>
      <c r="N335" s="188"/>
      <c r="O335" s="189"/>
      <c r="P335" s="189"/>
      <c r="Q335" s="165"/>
      <c r="R335" s="166"/>
      <c r="S335" s="660"/>
      <c r="T335" s="660"/>
      <c r="U335" s="660"/>
      <c r="V335" s="198"/>
      <c r="W335" s="199"/>
      <c r="X335" s="660"/>
      <c r="AC335" s="127"/>
      <c r="AD335" s="128"/>
      <c r="AE335" s="129"/>
      <c r="AF335" s="130"/>
      <c r="AG335" s="127"/>
      <c r="AH335" s="128"/>
      <c r="AI335" s="131"/>
      <c r="AJ335" s="130"/>
      <c r="AK335" s="281" t="s">
        <v>190</v>
      </c>
    </row>
    <row r="336" spans="1:37" x14ac:dyDescent="0.2">
      <c r="A336" s="140"/>
      <c r="B336" s="142" t="s">
        <v>66</v>
      </c>
      <c r="C336" s="142" t="s">
        <v>66</v>
      </c>
      <c r="D336" s="142" t="s">
        <v>66</v>
      </c>
      <c r="E336" s="142" t="s">
        <v>66</v>
      </c>
      <c r="F336" s="142" t="s">
        <v>66</v>
      </c>
      <c r="G336" s="143"/>
      <c r="H336" s="408"/>
      <c r="I336" s="144" t="s">
        <v>66</v>
      </c>
      <c r="J336" s="143"/>
      <c r="K336" s="143"/>
      <c r="L336" s="143"/>
      <c r="M336" s="143"/>
      <c r="N336" s="143"/>
      <c r="O336" s="145"/>
      <c r="P336" s="145"/>
      <c r="Q336" s="146"/>
      <c r="R336" s="146"/>
      <c r="S336" s="147"/>
      <c r="T336" s="148"/>
      <c r="U336" s="147"/>
      <c r="V336" s="149"/>
      <c r="W336" s="150"/>
      <c r="X336" s="410"/>
      <c r="AC336" s="127"/>
      <c r="AD336" s="128"/>
      <c r="AE336" s="129"/>
      <c r="AF336" s="130"/>
      <c r="AG336" s="127"/>
      <c r="AH336" s="128"/>
      <c r="AI336" s="131"/>
      <c r="AJ336" s="130"/>
      <c r="AK336" s="281" t="s">
        <v>190</v>
      </c>
    </row>
    <row r="337" spans="1:37" s="306" customFormat="1" x14ac:dyDescent="0.25">
      <c r="A337" s="545" t="s">
        <v>369</v>
      </c>
      <c r="B337" s="152"/>
      <c r="C337" s="154"/>
      <c r="D337" s="154"/>
      <c r="E337" s="155"/>
      <c r="F337" s="230">
        <f>F338+F339</f>
        <v>32</v>
      </c>
      <c r="G337" s="231">
        <f>G338+G339</f>
        <v>15.200000000000001</v>
      </c>
      <c r="H337" s="232">
        <v>0.17599999999999999</v>
      </c>
      <c r="I337" s="233">
        <v>0.17599999999999999</v>
      </c>
      <c r="J337" s="234">
        <f>G337+I337</f>
        <v>15.376000000000001</v>
      </c>
      <c r="K337" s="235">
        <v>0</v>
      </c>
      <c r="L337" s="236">
        <v>0</v>
      </c>
      <c r="M337" s="161">
        <f>K337+L337</f>
        <v>0</v>
      </c>
      <c r="N337" s="163"/>
      <c r="O337" s="164"/>
      <c r="P337" s="164"/>
      <c r="Q337" s="165"/>
      <c r="R337" s="166"/>
      <c r="S337" s="658" t="s">
        <v>89</v>
      </c>
      <c r="T337" s="658" t="s">
        <v>370</v>
      </c>
      <c r="U337" s="658"/>
      <c r="V337" s="167">
        <v>56.160907000000002</v>
      </c>
      <c r="W337" s="168">
        <v>107.4539924</v>
      </c>
      <c r="X337" s="658"/>
      <c r="Y337" s="139"/>
      <c r="Z337" s="139"/>
      <c r="AA337" s="139"/>
      <c r="AB337" s="139"/>
      <c r="AC337" s="127"/>
      <c r="AD337" s="128"/>
      <c r="AE337" s="129"/>
      <c r="AF337" s="130"/>
      <c r="AG337" s="127"/>
      <c r="AH337" s="128"/>
      <c r="AI337" s="131"/>
      <c r="AJ337" s="130"/>
      <c r="AK337" s="281" t="s">
        <v>190</v>
      </c>
    </row>
    <row r="338" spans="1:37" s="306" customFormat="1" ht="14.25" customHeight="1" x14ac:dyDescent="0.2">
      <c r="A338" s="546" t="s">
        <v>20</v>
      </c>
      <c r="B338" s="152"/>
      <c r="C338" s="154"/>
      <c r="D338" s="154"/>
      <c r="E338" s="155"/>
      <c r="F338" s="237">
        <v>16</v>
      </c>
      <c r="G338" s="543">
        <v>8.3000000000000007</v>
      </c>
      <c r="H338" s="173"/>
      <c r="I338" s="174"/>
      <c r="J338" s="175"/>
      <c r="K338" s="175"/>
      <c r="L338" s="176"/>
      <c r="M338" s="177"/>
      <c r="N338" s="178">
        <f>J337</f>
        <v>15.376000000000001</v>
      </c>
      <c r="O338" s="179">
        <f>N338/F338*100</f>
        <v>96.100000000000009</v>
      </c>
      <c r="P338" s="317">
        <f>IF(G337&gt;(F338*1.05),0,(F338*1.05)-G337)</f>
        <v>1.5999999999999996</v>
      </c>
      <c r="Q338" s="317">
        <f>IF(N338&gt;(F338*1.05),0,(F338*1.05)-N338)</f>
        <v>1.4239999999999995</v>
      </c>
      <c r="R338" s="319">
        <f>IF(N338&gt;(1.05*F338),0,(F338*1.05)-N338)</f>
        <v>1.4239999999999995</v>
      </c>
      <c r="S338" s="659"/>
      <c r="T338" s="659"/>
      <c r="U338" s="659"/>
      <c r="V338" s="180"/>
      <c r="W338" s="181"/>
      <c r="X338" s="659"/>
      <c r="Y338" s="139"/>
      <c r="Z338" s="139"/>
      <c r="AA338" s="139"/>
      <c r="AB338" s="139"/>
      <c r="AC338" s="127"/>
      <c r="AD338" s="128"/>
      <c r="AE338" s="129"/>
      <c r="AF338" s="130"/>
      <c r="AG338" s="127"/>
      <c r="AH338" s="128"/>
      <c r="AI338" s="131"/>
      <c r="AJ338" s="130"/>
      <c r="AK338" s="281" t="s">
        <v>190</v>
      </c>
    </row>
    <row r="339" spans="1:37" x14ac:dyDescent="0.2">
      <c r="A339" s="546" t="s">
        <v>15</v>
      </c>
      <c r="B339" s="152"/>
      <c r="C339" s="154"/>
      <c r="D339" s="154"/>
      <c r="E339" s="155"/>
      <c r="F339" s="237">
        <v>16</v>
      </c>
      <c r="G339" s="543">
        <v>6.9</v>
      </c>
      <c r="H339" s="184"/>
      <c r="I339" s="185"/>
      <c r="J339" s="186"/>
      <c r="K339" s="187"/>
      <c r="L339" s="187"/>
      <c r="M339" s="187"/>
      <c r="N339" s="188"/>
      <c r="O339" s="189"/>
      <c r="P339" s="189"/>
      <c r="Q339" s="165"/>
      <c r="R339" s="166"/>
      <c r="S339" s="660"/>
      <c r="T339" s="660"/>
      <c r="U339" s="660"/>
      <c r="V339" s="198"/>
      <c r="W339" s="199"/>
      <c r="X339" s="660"/>
      <c r="AC339" s="127"/>
      <c r="AD339" s="128"/>
      <c r="AE339" s="129"/>
      <c r="AF339" s="130"/>
      <c r="AG339" s="127"/>
      <c r="AH339" s="128"/>
      <c r="AI339" s="131"/>
      <c r="AJ339" s="130"/>
      <c r="AK339" s="281" t="s">
        <v>190</v>
      </c>
    </row>
    <row r="340" spans="1:37" x14ac:dyDescent="0.2">
      <c r="A340" s="202" t="s">
        <v>177</v>
      </c>
      <c r="B340" s="223" t="s">
        <v>66</v>
      </c>
      <c r="C340" s="223" t="s">
        <v>66</v>
      </c>
      <c r="D340" s="223" t="s">
        <v>66</v>
      </c>
      <c r="E340" s="223" t="s">
        <v>66</v>
      </c>
      <c r="F340" s="204"/>
      <c r="G340" s="205"/>
      <c r="H340" s="206" t="s">
        <v>88</v>
      </c>
      <c r="I340" s="207" t="s">
        <v>66</v>
      </c>
      <c r="J340" s="205"/>
      <c r="K340" s="205"/>
      <c r="L340" s="205"/>
      <c r="M340" s="205"/>
      <c r="N340" s="205"/>
      <c r="O340" s="208"/>
      <c r="P340" s="208"/>
      <c r="Q340" s="209"/>
      <c r="R340" s="209"/>
      <c r="S340" s="210"/>
      <c r="T340" s="211"/>
      <c r="U340" s="210"/>
      <c r="V340" s="212"/>
      <c r="W340" s="213"/>
      <c r="X340" s="410"/>
      <c r="AC340" s="127"/>
      <c r="AD340" s="128"/>
      <c r="AE340" s="129"/>
      <c r="AF340" s="130"/>
      <c r="AG340" s="127"/>
      <c r="AH340" s="128"/>
      <c r="AI340" s="131"/>
      <c r="AJ340" s="130"/>
      <c r="AK340" s="281" t="s">
        <v>190</v>
      </c>
    </row>
    <row r="341" spans="1:37" s="306" customFormat="1" x14ac:dyDescent="0.25">
      <c r="A341" s="244" t="s">
        <v>371</v>
      </c>
      <c r="B341" s="214"/>
      <c r="C341" s="215"/>
      <c r="D341" s="215"/>
      <c r="E341" s="216" t="s">
        <v>40</v>
      </c>
      <c r="F341" s="230">
        <f>F342+F343</f>
        <v>8</v>
      </c>
      <c r="G341" s="231">
        <f>G342+G343</f>
        <v>0.6</v>
      </c>
      <c r="H341" s="232">
        <v>0</v>
      </c>
      <c r="I341" s="233">
        <v>0</v>
      </c>
      <c r="J341" s="234">
        <f>G341+I341</f>
        <v>0.6</v>
      </c>
      <c r="K341" s="235">
        <v>0.6</v>
      </c>
      <c r="L341" s="236">
        <v>1.5</v>
      </c>
      <c r="M341" s="161">
        <f>K341+L341</f>
        <v>2.1</v>
      </c>
      <c r="N341" s="163"/>
      <c r="O341" s="164"/>
      <c r="P341" s="164"/>
      <c r="Q341" s="165"/>
      <c r="R341" s="166"/>
      <c r="S341" s="658" t="s">
        <v>89</v>
      </c>
      <c r="T341" s="658" t="s">
        <v>372</v>
      </c>
      <c r="U341" s="658"/>
      <c r="V341" s="167">
        <v>56.3539812</v>
      </c>
      <c r="W341" s="168">
        <v>107.1106911</v>
      </c>
      <c r="X341" s="658"/>
      <c r="Y341" s="139"/>
      <c r="Z341" s="139"/>
      <c r="AA341" s="139"/>
      <c r="AB341" s="139"/>
      <c r="AC341" s="127"/>
      <c r="AD341" s="128"/>
      <c r="AE341" s="129"/>
      <c r="AF341" s="130">
        <v>1</v>
      </c>
      <c r="AG341" s="127"/>
      <c r="AH341" s="128"/>
      <c r="AI341" s="131"/>
      <c r="AJ341" s="130">
        <f>F341</f>
        <v>8</v>
      </c>
      <c r="AK341" s="281" t="s">
        <v>190</v>
      </c>
    </row>
    <row r="342" spans="1:37" ht="14.25" customHeight="1" x14ac:dyDescent="0.25">
      <c r="A342" s="244" t="s">
        <v>20</v>
      </c>
      <c r="B342" s="152"/>
      <c r="C342" s="154"/>
      <c r="D342" s="154"/>
      <c r="E342" s="155"/>
      <c r="F342" s="250">
        <v>4</v>
      </c>
      <c r="G342" s="250">
        <v>0.3</v>
      </c>
      <c r="H342" s="173"/>
      <c r="I342" s="174"/>
      <c r="J342" s="175"/>
      <c r="K342" s="175"/>
      <c r="L342" s="176"/>
      <c r="M342" s="177"/>
      <c r="N342" s="178">
        <f>J341</f>
        <v>0.6</v>
      </c>
      <c r="O342" s="179">
        <f>N342/F342*100</f>
        <v>15</v>
      </c>
      <c r="P342" s="317">
        <f>IF(G341&gt;(F342*1.05),0,(F342*1.05)-G341)</f>
        <v>3.6</v>
      </c>
      <c r="Q342" s="317">
        <f>IF(N342&gt;(F342*1.05),0,(F342*1.05)-N342)</f>
        <v>3.6</v>
      </c>
      <c r="R342" s="319">
        <f>IF(N342&gt;(1.05*F342),0,(F342*1.05)-N342)</f>
        <v>3.6</v>
      </c>
      <c r="S342" s="659"/>
      <c r="T342" s="659"/>
      <c r="U342" s="659"/>
      <c r="V342" s="180"/>
      <c r="W342" s="181"/>
      <c r="X342" s="659"/>
      <c r="AC342" s="127"/>
      <c r="AD342" s="128"/>
      <c r="AE342" s="129"/>
      <c r="AF342" s="130"/>
      <c r="AG342" s="127"/>
      <c r="AH342" s="128"/>
      <c r="AI342" s="131"/>
      <c r="AJ342" s="130"/>
      <c r="AK342" s="281" t="s">
        <v>190</v>
      </c>
    </row>
    <row r="343" spans="1:37" x14ac:dyDescent="0.25">
      <c r="A343" s="244" t="s">
        <v>15</v>
      </c>
      <c r="B343" s="152"/>
      <c r="C343" s="154"/>
      <c r="D343" s="154"/>
      <c r="E343" s="155"/>
      <c r="F343" s="250">
        <v>4</v>
      </c>
      <c r="G343" s="250">
        <v>0.3</v>
      </c>
      <c r="H343" s="184"/>
      <c r="I343" s="185"/>
      <c r="J343" s="186"/>
      <c r="K343" s="187"/>
      <c r="L343" s="187"/>
      <c r="M343" s="187"/>
      <c r="N343" s="188"/>
      <c r="O343" s="189"/>
      <c r="P343" s="189"/>
      <c r="Q343" s="165"/>
      <c r="R343" s="166"/>
      <c r="S343" s="660"/>
      <c r="T343" s="660"/>
      <c r="U343" s="660"/>
      <c r="V343" s="198"/>
      <c r="W343" s="199"/>
      <c r="X343" s="660"/>
      <c r="AC343" s="127"/>
      <c r="AD343" s="128"/>
      <c r="AE343" s="129"/>
      <c r="AF343" s="130"/>
      <c r="AG343" s="127"/>
      <c r="AH343" s="128"/>
      <c r="AI343" s="131"/>
      <c r="AJ343" s="130"/>
      <c r="AK343" s="281" t="s">
        <v>190</v>
      </c>
    </row>
    <row r="344" spans="1:37" s="306" customFormat="1" x14ac:dyDescent="0.2">
      <c r="A344" s="202" t="s">
        <v>177</v>
      </c>
      <c r="B344" s="223" t="s">
        <v>66</v>
      </c>
      <c r="C344" s="223" t="s">
        <v>66</v>
      </c>
      <c r="D344" s="223" t="s">
        <v>66</v>
      </c>
      <c r="E344" s="223" t="s">
        <v>66</v>
      </c>
      <c r="F344" s="204"/>
      <c r="G344" s="205"/>
      <c r="H344" s="206" t="s">
        <v>88</v>
      </c>
      <c r="I344" s="207" t="s">
        <v>66</v>
      </c>
      <c r="J344" s="205"/>
      <c r="K344" s="205"/>
      <c r="L344" s="205"/>
      <c r="M344" s="205"/>
      <c r="N344" s="205"/>
      <c r="O344" s="208"/>
      <c r="P344" s="208"/>
      <c r="Q344" s="209"/>
      <c r="R344" s="209"/>
      <c r="S344" s="210"/>
      <c r="T344" s="211"/>
      <c r="U344" s="210"/>
      <c r="V344" s="212"/>
      <c r="W344" s="213"/>
      <c r="X344" s="410"/>
      <c r="Y344" s="139"/>
      <c r="Z344" s="139"/>
      <c r="AA344" s="139"/>
      <c r="AB344" s="139"/>
      <c r="AC344" s="127"/>
      <c r="AD344" s="128"/>
      <c r="AE344" s="129"/>
      <c r="AF344" s="130"/>
      <c r="AG344" s="127"/>
      <c r="AH344" s="128"/>
      <c r="AI344" s="131"/>
      <c r="AJ344" s="130"/>
      <c r="AK344" s="281" t="s">
        <v>190</v>
      </c>
    </row>
    <row r="345" spans="1:37" ht="14.25" customHeight="1" x14ac:dyDescent="0.25">
      <c r="A345" s="244" t="s">
        <v>373</v>
      </c>
      <c r="B345" s="214"/>
      <c r="C345" s="215"/>
      <c r="D345" s="215"/>
      <c r="E345" s="216" t="s">
        <v>40</v>
      </c>
      <c r="F345" s="230">
        <f>F346+F347</f>
        <v>20</v>
      </c>
      <c r="G345" s="231">
        <f>G346+G347</f>
        <v>1</v>
      </c>
      <c r="H345" s="232">
        <v>0</v>
      </c>
      <c r="I345" s="233">
        <v>0</v>
      </c>
      <c r="J345" s="234">
        <f>G345+I345</f>
        <v>1</v>
      </c>
      <c r="K345" s="235">
        <v>0.63800000000000001</v>
      </c>
      <c r="L345" s="236">
        <v>1.4</v>
      </c>
      <c r="M345" s="161">
        <f>K345+L345</f>
        <v>2.0379999999999998</v>
      </c>
      <c r="N345" s="163"/>
      <c r="O345" s="164"/>
      <c r="P345" s="164"/>
      <c r="Q345" s="165"/>
      <c r="R345" s="166"/>
      <c r="S345" s="658" t="s">
        <v>89</v>
      </c>
      <c r="T345" s="658" t="s">
        <v>90</v>
      </c>
      <c r="U345" s="658"/>
      <c r="V345" s="167">
        <v>55.979417099999999</v>
      </c>
      <c r="W345" s="168">
        <v>107.5710869</v>
      </c>
      <c r="X345" s="658"/>
      <c r="AC345" s="127"/>
      <c r="AD345" s="128"/>
      <c r="AE345" s="129"/>
      <c r="AF345" s="130">
        <v>1</v>
      </c>
      <c r="AG345" s="127"/>
      <c r="AH345" s="128"/>
      <c r="AI345" s="131"/>
      <c r="AJ345" s="130">
        <f>F345</f>
        <v>20</v>
      </c>
      <c r="AK345" s="281" t="s">
        <v>190</v>
      </c>
    </row>
    <row r="346" spans="1:37" x14ac:dyDescent="0.2">
      <c r="A346" s="244" t="s">
        <v>20</v>
      </c>
      <c r="B346" s="152"/>
      <c r="C346" s="154"/>
      <c r="D346" s="154"/>
      <c r="E346" s="155"/>
      <c r="F346" s="250">
        <v>10</v>
      </c>
      <c r="G346" s="251">
        <v>0.9</v>
      </c>
      <c r="H346" s="173"/>
      <c r="I346" s="174"/>
      <c r="J346" s="175"/>
      <c r="K346" s="175"/>
      <c r="L346" s="176"/>
      <c r="M346" s="177"/>
      <c r="N346" s="178">
        <f>J345</f>
        <v>1</v>
      </c>
      <c r="O346" s="179">
        <f>N346/F346*100</f>
        <v>10</v>
      </c>
      <c r="P346" s="317">
        <f>IF(G345&gt;(F346*1.05),0,(F346*1.05)-G345)</f>
        <v>9.5</v>
      </c>
      <c r="Q346" s="317">
        <f>IF(N346&gt;(F346*1.05),0,(F346*1.05)-N346)</f>
        <v>9.5</v>
      </c>
      <c r="R346" s="319">
        <f>IF(N346&gt;(1.05*F346),0,(F346*1.05)-N346)</f>
        <v>9.5</v>
      </c>
      <c r="S346" s="659"/>
      <c r="T346" s="659"/>
      <c r="U346" s="659"/>
      <c r="V346" s="180"/>
      <c r="W346" s="181"/>
      <c r="X346" s="659"/>
      <c r="AC346" s="127"/>
      <c r="AD346" s="128"/>
      <c r="AE346" s="129"/>
      <c r="AF346" s="130"/>
      <c r="AG346" s="127"/>
      <c r="AH346" s="128"/>
      <c r="AI346" s="131"/>
      <c r="AJ346" s="130"/>
      <c r="AK346" s="281" t="s">
        <v>190</v>
      </c>
    </row>
    <row r="347" spans="1:37" x14ac:dyDescent="0.2">
      <c r="A347" s="244" t="s">
        <v>15</v>
      </c>
      <c r="B347" s="152"/>
      <c r="C347" s="154"/>
      <c r="D347" s="154"/>
      <c r="E347" s="155"/>
      <c r="F347" s="250">
        <v>10</v>
      </c>
      <c r="G347" s="251">
        <v>0.1</v>
      </c>
      <c r="H347" s="184"/>
      <c r="I347" s="185"/>
      <c r="J347" s="186"/>
      <c r="K347" s="187"/>
      <c r="L347" s="187"/>
      <c r="M347" s="187"/>
      <c r="N347" s="188"/>
      <c r="O347" s="189"/>
      <c r="P347" s="189"/>
      <c r="Q347" s="165"/>
      <c r="R347" s="166"/>
      <c r="S347" s="660"/>
      <c r="T347" s="660"/>
      <c r="U347" s="660"/>
      <c r="V347" s="198"/>
      <c r="W347" s="199"/>
      <c r="X347" s="660"/>
      <c r="AC347" s="127"/>
      <c r="AD347" s="128"/>
      <c r="AE347" s="129"/>
      <c r="AF347" s="130"/>
      <c r="AG347" s="127"/>
      <c r="AH347" s="128"/>
      <c r="AI347" s="131"/>
      <c r="AJ347" s="130"/>
      <c r="AK347" s="281" t="s">
        <v>190</v>
      </c>
    </row>
    <row r="348" spans="1:37" x14ac:dyDescent="0.2">
      <c r="A348" s="202"/>
      <c r="B348" s="223" t="s">
        <v>66</v>
      </c>
      <c r="C348" s="223" t="s">
        <v>66</v>
      </c>
      <c r="D348" s="223" t="s">
        <v>66</v>
      </c>
      <c r="E348" s="223" t="s">
        <v>66</v>
      </c>
      <c r="F348" s="204"/>
      <c r="G348" s="205"/>
      <c r="H348" s="206"/>
      <c r="I348" s="207" t="s">
        <v>66</v>
      </c>
      <c r="J348" s="205"/>
      <c r="K348" s="205"/>
      <c r="L348" s="205"/>
      <c r="M348" s="205"/>
      <c r="N348" s="205"/>
      <c r="O348" s="208"/>
      <c r="P348" s="208"/>
      <c r="Q348" s="209"/>
      <c r="R348" s="209"/>
      <c r="S348" s="210"/>
      <c r="T348" s="211"/>
      <c r="U348" s="210"/>
      <c r="V348" s="212"/>
      <c r="W348" s="213"/>
      <c r="X348" s="410"/>
      <c r="AC348" s="127"/>
      <c r="AD348" s="128"/>
      <c r="AE348" s="129"/>
      <c r="AF348" s="130"/>
      <c r="AG348" s="127"/>
      <c r="AH348" s="128"/>
      <c r="AI348" s="131"/>
      <c r="AJ348" s="130"/>
      <c r="AK348" s="281" t="s">
        <v>190</v>
      </c>
    </row>
    <row r="349" spans="1:37" s="306" customFormat="1" x14ac:dyDescent="0.25">
      <c r="A349" s="244" t="s">
        <v>374</v>
      </c>
      <c r="B349" s="214"/>
      <c r="C349" s="215"/>
      <c r="D349" s="215"/>
      <c r="E349" s="216" t="s">
        <v>47</v>
      </c>
      <c r="F349" s="230">
        <f>F350</f>
        <v>0.16</v>
      </c>
      <c r="G349" s="485">
        <f>G350</f>
        <v>0.04</v>
      </c>
      <c r="H349" s="232">
        <v>0</v>
      </c>
      <c r="I349" s="233">
        <v>0</v>
      </c>
      <c r="J349" s="234">
        <f>G349+I349</f>
        <v>0.04</v>
      </c>
      <c r="K349" s="235">
        <v>0.12</v>
      </c>
      <c r="L349" s="236">
        <v>0</v>
      </c>
      <c r="M349" s="161">
        <f>K349+L349</f>
        <v>0.12</v>
      </c>
      <c r="N349" s="163"/>
      <c r="O349" s="164"/>
      <c r="P349" s="164"/>
      <c r="Q349" s="165"/>
      <c r="R349" s="166"/>
      <c r="S349" s="654" t="s">
        <v>375</v>
      </c>
      <c r="T349" s="654" t="s">
        <v>376</v>
      </c>
      <c r="U349" s="654"/>
      <c r="V349" s="435">
        <v>55.702451799999999</v>
      </c>
      <c r="W349" s="436">
        <v>107.82317159999999</v>
      </c>
      <c r="X349" s="656"/>
      <c r="Y349" s="139"/>
      <c r="Z349" s="139"/>
      <c r="AA349" s="139"/>
      <c r="AB349" s="139"/>
      <c r="AC349" s="127"/>
      <c r="AD349" s="128"/>
      <c r="AE349" s="129"/>
      <c r="AF349" s="130">
        <v>1</v>
      </c>
      <c r="AG349" s="127"/>
      <c r="AH349" s="128"/>
      <c r="AI349" s="131"/>
      <c r="AJ349" s="130">
        <f>F349</f>
        <v>0.16</v>
      </c>
      <c r="AK349" s="281" t="s">
        <v>190</v>
      </c>
    </row>
    <row r="350" spans="1:37" ht="14.25" customHeight="1" x14ac:dyDescent="0.25">
      <c r="A350" s="244" t="s">
        <v>20</v>
      </c>
      <c r="B350" s="152"/>
      <c r="C350" s="154"/>
      <c r="D350" s="154"/>
      <c r="E350" s="155"/>
      <c r="F350" s="250">
        <v>0.16</v>
      </c>
      <c r="G350" s="250">
        <v>0.04</v>
      </c>
      <c r="H350" s="173"/>
      <c r="I350" s="174"/>
      <c r="J350" s="175"/>
      <c r="K350" s="175"/>
      <c r="L350" s="176"/>
      <c r="M350" s="177"/>
      <c r="N350" s="178">
        <f>J349</f>
        <v>0.04</v>
      </c>
      <c r="O350" s="179">
        <f>N350/F350*100</f>
        <v>25</v>
      </c>
      <c r="P350" s="317">
        <f>IF(G349&gt;(F350*1.05),0,(F350*1.05)-G349)</f>
        <v>0.128</v>
      </c>
      <c r="Q350" s="317">
        <f>IF(N350&gt;(F350*1.05),0,(F350*1.05)-N350)</f>
        <v>0.128</v>
      </c>
      <c r="R350" s="319">
        <f>IF(N350&gt;(1.05*F350),0,(F350*1.05)-N350)</f>
        <v>0.128</v>
      </c>
      <c r="S350" s="655"/>
      <c r="T350" s="655"/>
      <c r="U350" s="655"/>
      <c r="V350" s="438"/>
      <c r="W350" s="439"/>
      <c r="X350" s="657"/>
      <c r="AC350" s="127"/>
      <c r="AD350" s="128"/>
      <c r="AE350" s="129"/>
      <c r="AF350" s="130"/>
      <c r="AG350" s="127"/>
      <c r="AH350" s="128"/>
      <c r="AI350" s="131"/>
      <c r="AJ350" s="130"/>
      <c r="AK350" s="281" t="s">
        <v>190</v>
      </c>
    </row>
    <row r="351" spans="1:37" x14ac:dyDescent="0.2">
      <c r="A351" s="140" t="s">
        <v>303</v>
      </c>
      <c r="B351" s="142" t="s">
        <v>66</v>
      </c>
      <c r="C351" s="142" t="s">
        <v>66</v>
      </c>
      <c r="D351" s="142" t="s">
        <v>66</v>
      </c>
      <c r="E351" s="142" t="s">
        <v>66</v>
      </c>
      <c r="F351" s="142" t="s">
        <v>66</v>
      </c>
      <c r="G351" s="143"/>
      <c r="H351" s="408"/>
      <c r="I351" s="144" t="s">
        <v>66</v>
      </c>
      <c r="J351" s="143"/>
      <c r="K351" s="143"/>
      <c r="L351" s="143"/>
      <c r="M351" s="143"/>
      <c r="N351" s="143"/>
      <c r="O351" s="145"/>
      <c r="P351" s="145"/>
      <c r="Q351" s="146"/>
      <c r="R351" s="146"/>
      <c r="S351" s="147"/>
      <c r="T351" s="148"/>
      <c r="U351" s="147"/>
      <c r="V351" s="149"/>
      <c r="W351" s="150"/>
      <c r="X351" s="410"/>
      <c r="AC351" s="127"/>
      <c r="AD351" s="128"/>
      <c r="AE351" s="129"/>
      <c r="AF351" s="130"/>
      <c r="AG351" s="127"/>
      <c r="AH351" s="128"/>
      <c r="AI351" s="131"/>
      <c r="AJ351" s="130"/>
      <c r="AK351" s="281" t="s">
        <v>190</v>
      </c>
    </row>
    <row r="352" spans="1:37" x14ac:dyDescent="0.25">
      <c r="A352" s="544" t="s">
        <v>377</v>
      </c>
      <c r="B352" s="152"/>
      <c r="C352" s="153" t="s">
        <v>305</v>
      </c>
      <c r="D352" s="154"/>
      <c r="E352" s="155"/>
      <c r="F352" s="250">
        <f>F353+F354+F355</f>
        <v>70</v>
      </c>
      <c r="G352" s="231">
        <f>G353+G354+G355</f>
        <v>22.5</v>
      </c>
      <c r="H352" s="234">
        <v>0.34300000000000003</v>
      </c>
      <c r="I352" s="234">
        <v>1.0362499999999999</v>
      </c>
      <c r="J352" s="234">
        <f>G352+I352</f>
        <v>23.536249999999999</v>
      </c>
      <c r="K352" s="235">
        <v>37.430999999999997</v>
      </c>
      <c r="L352" s="236">
        <v>9.952</v>
      </c>
      <c r="M352" s="161">
        <f>K352+L352</f>
        <v>47.382999999999996</v>
      </c>
      <c r="N352" s="163"/>
      <c r="O352" s="164"/>
      <c r="P352" s="164"/>
      <c r="Q352" s="165"/>
      <c r="R352" s="166"/>
      <c r="S352" s="658" t="s">
        <v>72</v>
      </c>
      <c r="T352" s="658" t="s">
        <v>378</v>
      </c>
      <c r="U352" s="661"/>
      <c r="V352" s="421">
        <v>55.539170900000002</v>
      </c>
      <c r="W352" s="422">
        <v>101.06245989999999</v>
      </c>
      <c r="X352" s="658"/>
      <c r="AC352" s="127"/>
      <c r="AD352" s="128">
        <v>1</v>
      </c>
      <c r="AE352" s="129"/>
      <c r="AF352" s="130"/>
      <c r="AG352" s="127"/>
      <c r="AH352" s="128">
        <f>F352</f>
        <v>70</v>
      </c>
      <c r="AI352" s="131"/>
      <c r="AJ352" s="130"/>
      <c r="AK352" s="281" t="s">
        <v>190</v>
      </c>
    </row>
    <row r="353" spans="1:37" s="306" customFormat="1" x14ac:dyDescent="0.2">
      <c r="A353" s="244" t="s">
        <v>20</v>
      </c>
      <c r="B353" s="152"/>
      <c r="C353" s="154"/>
      <c r="D353" s="154"/>
      <c r="E353" s="155"/>
      <c r="F353" s="250">
        <v>25</v>
      </c>
      <c r="G353" s="251">
        <v>10.4</v>
      </c>
      <c r="H353" s="175"/>
      <c r="I353" s="175"/>
      <c r="J353" s="175"/>
      <c r="K353" s="175"/>
      <c r="L353" s="176"/>
      <c r="M353" s="177"/>
      <c r="N353" s="424">
        <f>J352</f>
        <v>23.536249999999999</v>
      </c>
      <c r="O353" s="273">
        <f>N353/(F353+F354)*100</f>
        <v>52.302777777777777</v>
      </c>
      <c r="P353" s="279">
        <f>IF(G352&gt;((F353+F354)*1.05),0,((F353+F354)*1.05)-G352)</f>
        <v>24.75</v>
      </c>
      <c r="Q353" s="279">
        <f>IF(N353&gt;((F353+F354)*1.05),0,((F353+F354)*1.05)-N353)</f>
        <v>23.713750000000001</v>
      </c>
      <c r="R353" s="279">
        <f>IF(N353&gt;((F353+F354)*1.05),0,((F353+F354)*1.05)-N353)</f>
        <v>23.713750000000001</v>
      </c>
      <c r="S353" s="659"/>
      <c r="T353" s="659"/>
      <c r="U353" s="662"/>
      <c r="V353" s="425"/>
      <c r="W353" s="426"/>
      <c r="X353" s="659"/>
      <c r="Y353" s="139"/>
      <c r="Z353" s="139"/>
      <c r="AA353" s="139"/>
      <c r="AB353" s="139"/>
      <c r="AC353" s="127"/>
      <c r="AD353" s="128"/>
      <c r="AE353" s="129"/>
      <c r="AF353" s="130"/>
      <c r="AG353" s="127"/>
      <c r="AH353" s="128"/>
      <c r="AI353" s="131"/>
      <c r="AJ353" s="130"/>
      <c r="AK353" s="281" t="s">
        <v>190</v>
      </c>
    </row>
    <row r="354" spans="1:37" ht="12.75" customHeight="1" x14ac:dyDescent="0.2">
      <c r="A354" s="244" t="s">
        <v>15</v>
      </c>
      <c r="B354" s="152"/>
      <c r="C354" s="154"/>
      <c r="D354" s="154"/>
      <c r="E354" s="155"/>
      <c r="F354" s="250">
        <v>20</v>
      </c>
      <c r="G354" s="251">
        <v>3.8</v>
      </c>
      <c r="H354" s="429"/>
      <c r="I354" s="429"/>
      <c r="J354" s="429"/>
      <c r="K354" s="11"/>
      <c r="L354" s="11"/>
      <c r="M354" s="430"/>
      <c r="N354" s="424">
        <f>J352</f>
        <v>23.536249999999999</v>
      </c>
      <c r="O354" s="273">
        <f>N354/(F353+F355)*100</f>
        <v>47.072499999999998</v>
      </c>
      <c r="P354" s="279">
        <f>IF(G352&gt;((F353+F355)*1.05),0,((F353+F355)*1.05)-G352)</f>
        <v>30</v>
      </c>
      <c r="Q354" s="279">
        <f>IF(N354&gt;((F353+F355)*1.05),0,((F353+F355)*1.05)-N354)</f>
        <v>28.963750000000001</v>
      </c>
      <c r="R354" s="279">
        <f>IF(N354&gt;((F353+F355)*1.05),0,((F353+F355)*1.05)-N354)</f>
        <v>28.963750000000001</v>
      </c>
      <c r="S354" s="659"/>
      <c r="T354" s="659"/>
      <c r="U354" s="662"/>
      <c r="V354" s="425"/>
      <c r="W354" s="426"/>
      <c r="X354" s="659"/>
      <c r="AC354" s="127"/>
      <c r="AD354" s="128"/>
      <c r="AE354" s="129"/>
      <c r="AF354" s="130"/>
      <c r="AG354" s="127"/>
      <c r="AH354" s="128"/>
      <c r="AI354" s="131"/>
      <c r="AJ354" s="130"/>
      <c r="AK354" s="281" t="s">
        <v>190</v>
      </c>
    </row>
    <row r="355" spans="1:37" x14ac:dyDescent="0.2">
      <c r="A355" s="244" t="s">
        <v>44</v>
      </c>
      <c r="B355" s="152"/>
      <c r="C355" s="154"/>
      <c r="D355" s="154"/>
      <c r="E355" s="155"/>
      <c r="F355" s="250">
        <v>25</v>
      </c>
      <c r="G355" s="251">
        <v>8.3000000000000007</v>
      </c>
      <c r="H355" s="186"/>
      <c r="I355" s="186"/>
      <c r="J355" s="186"/>
      <c r="K355" s="187"/>
      <c r="L355" s="187"/>
      <c r="M355" s="187"/>
      <c r="N355" s="188"/>
      <c r="O355" s="189"/>
      <c r="P355" s="189"/>
      <c r="Q355" s="165"/>
      <c r="R355" s="166"/>
      <c r="S355" s="660"/>
      <c r="T355" s="660"/>
      <c r="U355" s="663"/>
      <c r="V355" s="431"/>
      <c r="W355" s="432"/>
      <c r="X355" s="660"/>
      <c r="AC355" s="127"/>
      <c r="AD355" s="128"/>
      <c r="AE355" s="129"/>
      <c r="AF355" s="130"/>
      <c r="AG355" s="127"/>
      <c r="AH355" s="128"/>
      <c r="AI355" s="131"/>
      <c r="AJ355" s="130"/>
      <c r="AK355" s="281" t="s">
        <v>190</v>
      </c>
    </row>
    <row r="356" spans="1:37" x14ac:dyDescent="0.2">
      <c r="A356" s="202" t="s">
        <v>177</v>
      </c>
      <c r="B356" s="223" t="s">
        <v>66</v>
      </c>
      <c r="C356" s="223" t="s">
        <v>66</v>
      </c>
      <c r="D356" s="223" t="s">
        <v>66</v>
      </c>
      <c r="E356" s="223" t="s">
        <v>66</v>
      </c>
      <c r="F356" s="204"/>
      <c r="G356" s="205"/>
      <c r="H356" s="206" t="s">
        <v>379</v>
      </c>
      <c r="I356" s="207" t="s">
        <v>66</v>
      </c>
      <c r="J356" s="205"/>
      <c r="K356" s="205"/>
      <c r="L356" s="205"/>
      <c r="M356" s="205"/>
      <c r="N356" s="205"/>
      <c r="O356" s="208"/>
      <c r="P356" s="208"/>
      <c r="Q356" s="209"/>
      <c r="R356" s="209"/>
      <c r="S356" s="210"/>
      <c r="T356" s="211"/>
      <c r="U356" s="210"/>
      <c r="V356" s="212"/>
      <c r="W356" s="213"/>
      <c r="X356" s="410"/>
      <c r="AC356" s="127"/>
      <c r="AD356" s="128"/>
      <c r="AE356" s="129"/>
      <c r="AF356" s="130"/>
      <c r="AG356" s="127"/>
      <c r="AH356" s="128"/>
      <c r="AI356" s="131"/>
      <c r="AJ356" s="130"/>
      <c r="AK356" s="281" t="s">
        <v>190</v>
      </c>
    </row>
    <row r="357" spans="1:37" s="306" customFormat="1" x14ac:dyDescent="0.25">
      <c r="A357" s="244" t="s">
        <v>380</v>
      </c>
      <c r="B357" s="214"/>
      <c r="C357" s="215"/>
      <c r="D357" s="215"/>
      <c r="E357" s="216" t="s">
        <v>40</v>
      </c>
      <c r="F357" s="230">
        <f>F358+F359</f>
        <v>8</v>
      </c>
      <c r="G357" s="231">
        <f>G358+G359</f>
        <v>1.2</v>
      </c>
      <c r="H357" s="232">
        <v>4.5499999999999999E-2</v>
      </c>
      <c r="I357" s="233">
        <v>4.5499999999999999E-2</v>
      </c>
      <c r="J357" s="234">
        <f>G357+I357</f>
        <v>1.2455000000000001</v>
      </c>
      <c r="K357" s="235">
        <v>1.8939999999999999</v>
      </c>
      <c r="L357" s="236">
        <v>0</v>
      </c>
      <c r="M357" s="161">
        <f>K357+L357</f>
        <v>1.8939999999999999</v>
      </c>
      <c r="N357" s="163"/>
      <c r="O357" s="164"/>
      <c r="P357" s="164"/>
      <c r="Q357" s="165"/>
      <c r="R357" s="166"/>
      <c r="S357" s="658" t="s">
        <v>72</v>
      </c>
      <c r="T357" s="658" t="s">
        <v>381</v>
      </c>
      <c r="U357" s="658"/>
      <c r="V357" s="167">
        <v>55.428330000000003</v>
      </c>
      <c r="W357" s="168">
        <v>100.91889</v>
      </c>
      <c r="X357" s="658"/>
      <c r="Y357" s="139"/>
      <c r="Z357" s="139"/>
      <c r="AA357" s="139"/>
      <c r="AB357" s="139"/>
      <c r="AC357" s="127"/>
      <c r="AD357" s="128"/>
      <c r="AE357" s="129"/>
      <c r="AF357" s="130">
        <v>1</v>
      </c>
      <c r="AG357" s="127"/>
      <c r="AH357" s="128"/>
      <c r="AI357" s="131"/>
      <c r="AJ357" s="130">
        <f>F357</f>
        <v>8</v>
      </c>
      <c r="AK357" s="281" t="s">
        <v>190</v>
      </c>
    </row>
    <row r="358" spans="1:37" ht="14.25" customHeight="1" x14ac:dyDescent="0.2">
      <c r="A358" s="244" t="s">
        <v>20</v>
      </c>
      <c r="B358" s="152"/>
      <c r="C358" s="154"/>
      <c r="D358" s="154"/>
      <c r="E358" s="155"/>
      <c r="F358" s="250">
        <v>4</v>
      </c>
      <c r="G358" s="217">
        <v>0</v>
      </c>
      <c r="H358" s="173"/>
      <c r="I358" s="174"/>
      <c r="J358" s="175"/>
      <c r="K358" s="175"/>
      <c r="L358" s="176"/>
      <c r="M358" s="177"/>
      <c r="N358" s="178">
        <f>J357</f>
        <v>1.2455000000000001</v>
      </c>
      <c r="O358" s="179">
        <f>N358/F358*100</f>
        <v>31.137500000000003</v>
      </c>
      <c r="P358" s="317">
        <f>IF(G357&gt;(F358*1.05),0,(F358*1.05)-G357)</f>
        <v>3</v>
      </c>
      <c r="Q358" s="317">
        <f>IF(N358&gt;(F358*1.05),0,(F358*1.05)-N358)</f>
        <v>2.9545000000000003</v>
      </c>
      <c r="R358" s="319">
        <f>IF(N358&gt;(1.05*F358),0,(F358*1.05)-N358)</f>
        <v>2.9545000000000003</v>
      </c>
      <c r="S358" s="659"/>
      <c r="T358" s="659"/>
      <c r="U358" s="659"/>
      <c r="V358" s="180"/>
      <c r="W358" s="181"/>
      <c r="X358" s="659"/>
      <c r="AC358" s="127"/>
      <c r="AD358" s="128"/>
      <c r="AE358" s="129"/>
      <c r="AF358" s="130"/>
      <c r="AG358" s="127"/>
      <c r="AH358" s="128"/>
      <c r="AI358" s="131"/>
      <c r="AJ358" s="130"/>
      <c r="AK358" s="281" t="s">
        <v>190</v>
      </c>
    </row>
    <row r="359" spans="1:37" x14ac:dyDescent="0.2">
      <c r="A359" s="244" t="s">
        <v>15</v>
      </c>
      <c r="B359" s="152"/>
      <c r="C359" s="154"/>
      <c r="D359" s="154"/>
      <c r="E359" s="155"/>
      <c r="F359" s="250">
        <v>4</v>
      </c>
      <c r="G359" s="251">
        <v>1.2</v>
      </c>
      <c r="H359" s="184"/>
      <c r="I359" s="185"/>
      <c r="J359" s="186"/>
      <c r="K359" s="187"/>
      <c r="L359" s="187"/>
      <c r="M359" s="187"/>
      <c r="N359" s="188"/>
      <c r="O359" s="189"/>
      <c r="P359" s="189"/>
      <c r="Q359" s="165"/>
      <c r="R359" s="166"/>
      <c r="S359" s="660"/>
      <c r="T359" s="660"/>
      <c r="U359" s="660"/>
      <c r="V359" s="198"/>
      <c r="W359" s="199"/>
      <c r="X359" s="660"/>
      <c r="AC359" s="127"/>
      <c r="AD359" s="128"/>
      <c r="AE359" s="129"/>
      <c r="AF359" s="130"/>
      <c r="AG359" s="127"/>
      <c r="AH359" s="128"/>
      <c r="AI359" s="131"/>
      <c r="AJ359" s="130"/>
      <c r="AK359" s="281" t="s">
        <v>190</v>
      </c>
    </row>
    <row r="360" spans="1:37" s="306" customFormat="1" x14ac:dyDescent="0.2">
      <c r="A360" s="202" t="s">
        <v>177</v>
      </c>
      <c r="B360" s="223" t="s">
        <v>66</v>
      </c>
      <c r="C360" s="223" t="s">
        <v>66</v>
      </c>
      <c r="D360" s="223" t="s">
        <v>66</v>
      </c>
      <c r="E360" s="223" t="s">
        <v>66</v>
      </c>
      <c r="F360" s="204"/>
      <c r="G360" s="205"/>
      <c r="H360" s="206" t="s">
        <v>379</v>
      </c>
      <c r="I360" s="207" t="s">
        <v>66</v>
      </c>
      <c r="J360" s="205"/>
      <c r="K360" s="205"/>
      <c r="L360" s="205"/>
      <c r="M360" s="205"/>
      <c r="N360" s="205"/>
      <c r="O360" s="208"/>
      <c r="P360" s="208"/>
      <c r="Q360" s="209"/>
      <c r="R360" s="209"/>
      <c r="S360" s="210"/>
      <c r="T360" s="211"/>
      <c r="U360" s="210"/>
      <c r="V360" s="212"/>
      <c r="W360" s="213"/>
      <c r="X360" s="410"/>
      <c r="Y360" s="139"/>
      <c r="Z360" s="139"/>
      <c r="AA360" s="139"/>
      <c r="AB360" s="139"/>
      <c r="AC360" s="127"/>
      <c r="AD360" s="128"/>
      <c r="AE360" s="129"/>
      <c r="AF360" s="130"/>
      <c r="AG360" s="127"/>
      <c r="AH360" s="128"/>
      <c r="AI360" s="131"/>
      <c r="AJ360" s="130"/>
      <c r="AK360" s="281" t="s">
        <v>190</v>
      </c>
    </row>
    <row r="361" spans="1:37" ht="12.75" customHeight="1" x14ac:dyDescent="0.25">
      <c r="A361" s="244" t="s">
        <v>382</v>
      </c>
      <c r="B361" s="214"/>
      <c r="C361" s="215"/>
      <c r="D361" s="215"/>
      <c r="E361" s="216" t="s">
        <v>40</v>
      </c>
      <c r="F361" s="230">
        <f>F362+F363</f>
        <v>4.0999999999999996</v>
      </c>
      <c r="G361" s="231">
        <f>G362+G363</f>
        <v>1.3</v>
      </c>
      <c r="H361" s="232">
        <v>7.2000000000000008E-2</v>
      </c>
      <c r="I361" s="233">
        <v>7.2000000000000008E-2</v>
      </c>
      <c r="J361" s="234">
        <f>G361+I361</f>
        <v>1.3720000000000001</v>
      </c>
      <c r="K361" s="235">
        <v>1.921</v>
      </c>
      <c r="L361" s="236">
        <v>0</v>
      </c>
      <c r="M361" s="161">
        <f>K361+L361</f>
        <v>1.921</v>
      </c>
      <c r="N361" s="163"/>
      <c r="O361" s="164"/>
      <c r="P361" s="164"/>
      <c r="Q361" s="165"/>
      <c r="R361" s="166"/>
      <c r="S361" s="658" t="s">
        <v>72</v>
      </c>
      <c r="T361" s="658" t="s">
        <v>383</v>
      </c>
      <c r="U361" s="658"/>
      <c r="V361" s="167">
        <v>55.747500000000002</v>
      </c>
      <c r="W361" s="168">
        <v>101.73333</v>
      </c>
      <c r="X361" s="658"/>
      <c r="AC361" s="127"/>
      <c r="AD361" s="128"/>
      <c r="AE361" s="129"/>
      <c r="AF361" s="130">
        <v>1</v>
      </c>
      <c r="AG361" s="127"/>
      <c r="AH361" s="128"/>
      <c r="AI361" s="131"/>
      <c r="AJ361" s="130">
        <f>F361</f>
        <v>4.0999999999999996</v>
      </c>
      <c r="AK361" s="281" t="s">
        <v>190</v>
      </c>
    </row>
    <row r="362" spans="1:37" x14ac:dyDescent="0.25">
      <c r="A362" s="244" t="s">
        <v>20</v>
      </c>
      <c r="B362" s="152"/>
      <c r="C362" s="154"/>
      <c r="D362" s="154"/>
      <c r="E362" s="155"/>
      <c r="F362" s="250">
        <v>2.5</v>
      </c>
      <c r="G362" s="250">
        <v>0.8</v>
      </c>
      <c r="H362" s="173"/>
      <c r="I362" s="174"/>
      <c r="J362" s="175"/>
      <c r="K362" s="175"/>
      <c r="L362" s="176"/>
      <c r="M362" s="177"/>
      <c r="N362" s="178">
        <f>J361</f>
        <v>1.3720000000000001</v>
      </c>
      <c r="O362" s="179">
        <f>N362/F362*100</f>
        <v>54.88000000000001</v>
      </c>
      <c r="P362" s="317">
        <f>IF(G361&gt;(F362*1.05),0,(F362*1.05)-G361)</f>
        <v>1.325</v>
      </c>
      <c r="Q362" s="317">
        <f>IF(N362&gt;(F362*1.05),0,(F362*1.05)-N362)</f>
        <v>1.2529999999999999</v>
      </c>
      <c r="R362" s="319">
        <f>IF(N362&gt;(1.05*F362),0,(F362*1.05)-N362)</f>
        <v>1.2529999999999999</v>
      </c>
      <c r="S362" s="659"/>
      <c r="T362" s="659"/>
      <c r="U362" s="659"/>
      <c r="V362" s="180"/>
      <c r="W362" s="181"/>
      <c r="X362" s="659"/>
      <c r="AC362" s="127"/>
      <c r="AD362" s="128"/>
      <c r="AE362" s="129"/>
      <c r="AF362" s="130"/>
      <c r="AG362" s="127"/>
      <c r="AH362" s="128"/>
      <c r="AI362" s="131"/>
      <c r="AJ362" s="130"/>
      <c r="AK362" s="281" t="s">
        <v>190</v>
      </c>
    </row>
    <row r="363" spans="1:37" x14ac:dyDescent="0.25">
      <c r="A363" s="244" t="s">
        <v>15</v>
      </c>
      <c r="B363" s="152"/>
      <c r="C363" s="154"/>
      <c r="D363" s="154"/>
      <c r="E363" s="155"/>
      <c r="F363" s="250">
        <v>1.6</v>
      </c>
      <c r="G363" s="250">
        <v>0.5</v>
      </c>
      <c r="H363" s="184"/>
      <c r="I363" s="185"/>
      <c r="J363" s="186"/>
      <c r="K363" s="187"/>
      <c r="L363" s="187"/>
      <c r="M363" s="187"/>
      <c r="N363" s="188"/>
      <c r="O363" s="189"/>
      <c r="P363" s="189"/>
      <c r="Q363" s="165"/>
      <c r="R363" s="166"/>
      <c r="S363" s="660"/>
      <c r="T363" s="660"/>
      <c r="U363" s="660"/>
      <c r="V363" s="198"/>
      <c r="W363" s="199"/>
      <c r="X363" s="660"/>
      <c r="AC363" s="127"/>
      <c r="AD363" s="128"/>
      <c r="AE363" s="129"/>
      <c r="AF363" s="130"/>
      <c r="AG363" s="127"/>
      <c r="AH363" s="128"/>
      <c r="AI363" s="131"/>
      <c r="AJ363" s="130"/>
      <c r="AK363" s="281" t="s">
        <v>190</v>
      </c>
    </row>
    <row r="364" spans="1:37" s="306" customFormat="1" x14ac:dyDescent="0.2">
      <c r="A364" s="202" t="s">
        <v>177</v>
      </c>
      <c r="B364" s="223" t="s">
        <v>66</v>
      </c>
      <c r="C364" s="223" t="s">
        <v>66</v>
      </c>
      <c r="D364" s="223" t="s">
        <v>66</v>
      </c>
      <c r="E364" s="223" t="s">
        <v>66</v>
      </c>
      <c r="F364" s="204"/>
      <c r="G364" s="205"/>
      <c r="H364" s="206" t="s">
        <v>379</v>
      </c>
      <c r="I364" s="207" t="s">
        <v>66</v>
      </c>
      <c r="J364" s="205"/>
      <c r="K364" s="205"/>
      <c r="L364" s="205"/>
      <c r="M364" s="205"/>
      <c r="N364" s="205"/>
      <c r="O364" s="208"/>
      <c r="P364" s="208"/>
      <c r="Q364" s="209"/>
      <c r="R364" s="209"/>
      <c r="S364" s="210"/>
      <c r="T364" s="211"/>
      <c r="U364" s="210"/>
      <c r="V364" s="212"/>
      <c r="W364" s="213"/>
      <c r="X364" s="410"/>
      <c r="Y364" s="139"/>
      <c r="Z364" s="139"/>
      <c r="AA364" s="139"/>
      <c r="AB364" s="139"/>
      <c r="AC364" s="127"/>
      <c r="AD364" s="128"/>
      <c r="AE364" s="129"/>
      <c r="AF364" s="130"/>
      <c r="AG364" s="127"/>
      <c r="AH364" s="128"/>
      <c r="AI364" s="131"/>
      <c r="AJ364" s="130"/>
      <c r="AK364" s="281" t="s">
        <v>190</v>
      </c>
    </row>
    <row r="365" spans="1:37" ht="12.75" customHeight="1" x14ac:dyDescent="0.25">
      <c r="A365" s="244" t="s">
        <v>384</v>
      </c>
      <c r="B365" s="214"/>
      <c r="C365" s="215"/>
      <c r="D365" s="215"/>
      <c r="E365" s="216" t="s">
        <v>40</v>
      </c>
      <c r="F365" s="230">
        <f>F366</f>
        <v>1.6</v>
      </c>
      <c r="G365" s="485">
        <f>G366</f>
        <v>0.7</v>
      </c>
      <c r="H365" s="232">
        <v>0</v>
      </c>
      <c r="I365" s="233">
        <v>0</v>
      </c>
      <c r="J365" s="234">
        <f>G365+I365</f>
        <v>0.7</v>
      </c>
      <c r="K365" s="235">
        <v>0</v>
      </c>
      <c r="L365" s="236">
        <v>0.8</v>
      </c>
      <c r="M365" s="161">
        <f>K365+L365</f>
        <v>0.8</v>
      </c>
      <c r="N365" s="163"/>
      <c r="O365" s="164"/>
      <c r="P365" s="164"/>
      <c r="Q365" s="165"/>
      <c r="R365" s="166"/>
      <c r="S365" s="654" t="s">
        <v>72</v>
      </c>
      <c r="T365" s="654" t="s">
        <v>385</v>
      </c>
      <c r="U365" s="654"/>
      <c r="V365" s="435">
        <v>55.335560000000001</v>
      </c>
      <c r="W365" s="436">
        <v>101.15</v>
      </c>
      <c r="X365" s="656"/>
      <c r="AC365" s="127"/>
      <c r="AD365" s="128"/>
      <c r="AE365" s="129"/>
      <c r="AF365" s="130">
        <v>1</v>
      </c>
      <c r="AG365" s="127"/>
      <c r="AH365" s="128"/>
      <c r="AI365" s="131"/>
      <c r="AJ365" s="130">
        <f>F365</f>
        <v>1.6</v>
      </c>
      <c r="AK365" s="281" t="s">
        <v>190</v>
      </c>
    </row>
    <row r="366" spans="1:37" x14ac:dyDescent="0.25">
      <c r="A366" s="244" t="s">
        <v>20</v>
      </c>
      <c r="B366" s="152"/>
      <c r="C366" s="154"/>
      <c r="D366" s="154"/>
      <c r="E366" s="155"/>
      <c r="F366" s="250">
        <v>1.6</v>
      </c>
      <c r="G366" s="250">
        <v>0.7</v>
      </c>
      <c r="H366" s="173"/>
      <c r="I366" s="174"/>
      <c r="J366" s="175"/>
      <c r="K366" s="175"/>
      <c r="L366" s="176"/>
      <c r="M366" s="177"/>
      <c r="N366" s="178">
        <f>J365</f>
        <v>0.7</v>
      </c>
      <c r="O366" s="179">
        <f>N366/F366*100</f>
        <v>43.749999999999993</v>
      </c>
      <c r="P366" s="317">
        <f>IF(G365&gt;(F366*1.05),0,(F366*1.05)-G365)</f>
        <v>0.9800000000000002</v>
      </c>
      <c r="Q366" s="317">
        <f>IF(N366&gt;(F366*1.05),0,(F366*1.05)-N366)</f>
        <v>0.9800000000000002</v>
      </c>
      <c r="R366" s="319">
        <f>IF(N366&gt;(1.05*F366),0,(F366*1.05)-N366)</f>
        <v>0.9800000000000002</v>
      </c>
      <c r="S366" s="655"/>
      <c r="T366" s="655"/>
      <c r="U366" s="655"/>
      <c r="V366" s="438"/>
      <c r="W366" s="439"/>
      <c r="X366" s="657"/>
      <c r="AC366" s="127"/>
      <c r="AD366" s="128"/>
      <c r="AE366" s="129"/>
      <c r="AF366" s="130"/>
      <c r="AG366" s="127"/>
      <c r="AH366" s="128"/>
      <c r="AI366" s="131"/>
      <c r="AJ366" s="130"/>
      <c r="AK366" s="281" t="s">
        <v>190</v>
      </c>
    </row>
    <row r="367" spans="1:37" x14ac:dyDescent="0.2">
      <c r="A367" s="202" t="s">
        <v>177</v>
      </c>
      <c r="B367" s="223" t="s">
        <v>66</v>
      </c>
      <c r="C367" s="223" t="s">
        <v>66</v>
      </c>
      <c r="D367" s="223" t="s">
        <v>66</v>
      </c>
      <c r="E367" s="223" t="s">
        <v>66</v>
      </c>
      <c r="F367" s="204"/>
      <c r="G367" s="205"/>
      <c r="H367" s="206" t="s">
        <v>379</v>
      </c>
      <c r="I367" s="207" t="s">
        <v>66</v>
      </c>
      <c r="J367" s="205"/>
      <c r="K367" s="205"/>
      <c r="L367" s="205"/>
      <c r="M367" s="205"/>
      <c r="N367" s="205"/>
      <c r="O367" s="208"/>
      <c r="P367" s="208"/>
      <c r="Q367" s="209"/>
      <c r="R367" s="209"/>
      <c r="S367" s="210"/>
      <c r="T367" s="211"/>
      <c r="U367" s="210"/>
      <c r="V367" s="212"/>
      <c r="W367" s="213"/>
      <c r="X367" s="410"/>
      <c r="AC367" s="127"/>
      <c r="AD367" s="128"/>
      <c r="AE367" s="129"/>
      <c r="AF367" s="130"/>
      <c r="AG367" s="127"/>
      <c r="AH367" s="128"/>
      <c r="AI367" s="131"/>
      <c r="AJ367" s="130"/>
      <c r="AK367" s="281" t="s">
        <v>190</v>
      </c>
    </row>
    <row r="368" spans="1:37" s="306" customFormat="1" x14ac:dyDescent="0.25">
      <c r="A368" s="244" t="s">
        <v>386</v>
      </c>
      <c r="B368" s="214"/>
      <c r="C368" s="215"/>
      <c r="D368" s="215"/>
      <c r="E368" s="216" t="s">
        <v>40</v>
      </c>
      <c r="F368" s="230">
        <f>F369+F370</f>
        <v>12.6</v>
      </c>
      <c r="G368" s="231">
        <f>G369+G370</f>
        <v>1.5</v>
      </c>
      <c r="H368" s="232">
        <v>7.6749999999999999E-2</v>
      </c>
      <c r="I368" s="233">
        <v>7.6749999999999999E-2</v>
      </c>
      <c r="J368" s="234">
        <f>G368+I368</f>
        <v>1.5767500000000001</v>
      </c>
      <c r="K368" s="235">
        <v>9.891</v>
      </c>
      <c r="L368" s="236">
        <v>2</v>
      </c>
      <c r="M368" s="161">
        <f>K368+L368</f>
        <v>11.891</v>
      </c>
      <c r="N368" s="163"/>
      <c r="O368" s="164"/>
      <c r="P368" s="164"/>
      <c r="Q368" s="165"/>
      <c r="R368" s="166"/>
      <c r="S368" s="658" t="s">
        <v>72</v>
      </c>
      <c r="T368" s="658" t="s">
        <v>387</v>
      </c>
      <c r="U368" s="658"/>
      <c r="V368" s="167">
        <v>55.672220000000003</v>
      </c>
      <c r="W368" s="168">
        <v>101.74361</v>
      </c>
      <c r="X368" s="658"/>
      <c r="Y368" s="139"/>
      <c r="Z368" s="139"/>
      <c r="AA368" s="139"/>
      <c r="AB368" s="139"/>
      <c r="AC368" s="127"/>
      <c r="AD368" s="128"/>
      <c r="AE368" s="129"/>
      <c r="AF368" s="130">
        <v>1</v>
      </c>
      <c r="AG368" s="127"/>
      <c r="AH368" s="128"/>
      <c r="AI368" s="131"/>
      <c r="AJ368" s="130">
        <f>F368</f>
        <v>12.6</v>
      </c>
      <c r="AK368" s="281" t="s">
        <v>190</v>
      </c>
    </row>
    <row r="369" spans="1:37" ht="14.25" customHeight="1" x14ac:dyDescent="0.2">
      <c r="A369" s="244" t="s">
        <v>20</v>
      </c>
      <c r="B369" s="152"/>
      <c r="C369" s="154"/>
      <c r="D369" s="154"/>
      <c r="E369" s="155"/>
      <c r="F369" s="250">
        <v>6.3</v>
      </c>
      <c r="G369" s="251">
        <v>0.5</v>
      </c>
      <c r="H369" s="173"/>
      <c r="I369" s="174"/>
      <c r="J369" s="175"/>
      <c r="K369" s="175"/>
      <c r="L369" s="176"/>
      <c r="M369" s="177"/>
      <c r="N369" s="178">
        <f>J368</f>
        <v>1.5767500000000001</v>
      </c>
      <c r="O369" s="179">
        <f>N369/F369*100</f>
        <v>25.027777777777782</v>
      </c>
      <c r="P369" s="317">
        <f>IF(G368&gt;(F369*1.05),0,(F369*1.05)-G368)</f>
        <v>5.1150000000000002</v>
      </c>
      <c r="Q369" s="317">
        <f>IF(N369&gt;(F369*1.05),0,(F369*1.05)-N369)</f>
        <v>5.0382499999999997</v>
      </c>
      <c r="R369" s="319">
        <f>IF(N369&gt;(1.05*F369),0,(F369*1.05)-N369)</f>
        <v>5.0382499999999997</v>
      </c>
      <c r="S369" s="659"/>
      <c r="T369" s="659"/>
      <c r="U369" s="659"/>
      <c r="V369" s="180"/>
      <c r="W369" s="181"/>
      <c r="X369" s="659"/>
      <c r="AC369" s="127"/>
      <c r="AD369" s="128"/>
      <c r="AE369" s="129"/>
      <c r="AF369" s="130"/>
      <c r="AG369" s="127"/>
      <c r="AH369" s="128"/>
      <c r="AI369" s="131"/>
      <c r="AJ369" s="130"/>
      <c r="AK369" s="281" t="s">
        <v>190</v>
      </c>
    </row>
    <row r="370" spans="1:37" x14ac:dyDescent="0.2">
      <c r="A370" s="244" t="s">
        <v>15</v>
      </c>
      <c r="B370" s="152"/>
      <c r="C370" s="154"/>
      <c r="D370" s="154"/>
      <c r="E370" s="155"/>
      <c r="F370" s="250">
        <v>6.3</v>
      </c>
      <c r="G370" s="251">
        <v>1</v>
      </c>
      <c r="H370" s="184"/>
      <c r="I370" s="185"/>
      <c r="J370" s="186"/>
      <c r="K370" s="187"/>
      <c r="L370" s="187"/>
      <c r="M370" s="187"/>
      <c r="N370" s="188"/>
      <c r="O370" s="189"/>
      <c r="P370" s="189"/>
      <c r="Q370" s="165"/>
      <c r="R370" s="166"/>
      <c r="S370" s="660"/>
      <c r="T370" s="660"/>
      <c r="U370" s="660"/>
      <c r="V370" s="198"/>
      <c r="W370" s="199"/>
      <c r="X370" s="660"/>
      <c r="AC370" s="127"/>
      <c r="AD370" s="128"/>
      <c r="AE370" s="129"/>
      <c r="AF370" s="130"/>
      <c r="AG370" s="127"/>
      <c r="AH370" s="128"/>
      <c r="AI370" s="131"/>
      <c r="AJ370" s="130"/>
      <c r="AK370" s="281" t="s">
        <v>190</v>
      </c>
    </row>
    <row r="371" spans="1:37" s="306" customFormat="1" x14ac:dyDescent="0.2">
      <c r="A371" s="202" t="s">
        <v>177</v>
      </c>
      <c r="B371" s="223" t="s">
        <v>66</v>
      </c>
      <c r="C371" s="223" t="s">
        <v>66</v>
      </c>
      <c r="D371" s="223" t="s">
        <v>66</v>
      </c>
      <c r="E371" s="223" t="s">
        <v>66</v>
      </c>
      <c r="F371" s="204"/>
      <c r="G371" s="205"/>
      <c r="H371" s="206" t="s">
        <v>379</v>
      </c>
      <c r="I371" s="207" t="s">
        <v>66</v>
      </c>
      <c r="J371" s="205"/>
      <c r="K371" s="205"/>
      <c r="L371" s="205"/>
      <c r="M371" s="205"/>
      <c r="N371" s="205"/>
      <c r="O371" s="208"/>
      <c r="P371" s="208"/>
      <c r="Q371" s="209"/>
      <c r="R371" s="209"/>
      <c r="S371" s="210"/>
      <c r="T371" s="211"/>
      <c r="U371" s="210"/>
      <c r="V371" s="212"/>
      <c r="W371" s="213"/>
      <c r="X371" s="410"/>
      <c r="Y371" s="139"/>
      <c r="Z371" s="139"/>
      <c r="AA371" s="139"/>
      <c r="AB371" s="139"/>
      <c r="AC371" s="127"/>
      <c r="AD371" s="128"/>
      <c r="AE371" s="129"/>
      <c r="AF371" s="130"/>
      <c r="AG371" s="127"/>
      <c r="AH371" s="128"/>
      <c r="AI371" s="131"/>
      <c r="AJ371" s="130"/>
      <c r="AK371" s="281" t="s">
        <v>190</v>
      </c>
    </row>
    <row r="372" spans="1:37" ht="14.25" customHeight="1" x14ac:dyDescent="0.25">
      <c r="A372" s="244" t="s">
        <v>388</v>
      </c>
      <c r="B372" s="214"/>
      <c r="C372" s="215"/>
      <c r="D372" s="215"/>
      <c r="E372" s="216" t="s">
        <v>40</v>
      </c>
      <c r="F372" s="230">
        <f>F373+F374</f>
        <v>12.6</v>
      </c>
      <c r="G372" s="231">
        <f>G373+G374</f>
        <v>1.7000000000000002</v>
      </c>
      <c r="H372" s="232">
        <v>7.2000000000000008E-2</v>
      </c>
      <c r="I372" s="233">
        <v>7.2000000000000008E-2</v>
      </c>
      <c r="J372" s="234">
        <f>G372+I372</f>
        <v>1.7720000000000002</v>
      </c>
      <c r="K372" s="235">
        <v>4.4870000000000001</v>
      </c>
      <c r="L372" s="236">
        <v>2.6669999999999998</v>
      </c>
      <c r="M372" s="161">
        <f>K372+L372</f>
        <v>7.1539999999999999</v>
      </c>
      <c r="N372" s="163"/>
      <c r="O372" s="164"/>
      <c r="P372" s="164"/>
      <c r="Q372" s="165"/>
      <c r="R372" s="166"/>
      <c r="S372" s="658" t="s">
        <v>72</v>
      </c>
      <c r="T372" s="658" t="s">
        <v>389</v>
      </c>
      <c r="U372" s="658"/>
      <c r="V372" s="167">
        <v>55.21472</v>
      </c>
      <c r="W372" s="168">
        <v>100.59193999999999</v>
      </c>
      <c r="X372" s="658"/>
      <c r="AC372" s="127"/>
      <c r="AD372" s="128"/>
      <c r="AE372" s="129"/>
      <c r="AF372" s="130">
        <v>1</v>
      </c>
      <c r="AG372" s="127"/>
      <c r="AH372" s="128"/>
      <c r="AI372" s="131"/>
      <c r="AJ372" s="130">
        <f>F372</f>
        <v>12.6</v>
      </c>
      <c r="AK372" s="281" t="s">
        <v>190</v>
      </c>
    </row>
    <row r="373" spans="1:37" x14ac:dyDescent="0.2">
      <c r="A373" s="244" t="s">
        <v>20</v>
      </c>
      <c r="B373" s="152"/>
      <c r="C373" s="154"/>
      <c r="D373" s="154"/>
      <c r="E373" s="155"/>
      <c r="F373" s="250">
        <v>6.3</v>
      </c>
      <c r="G373" s="251">
        <v>0.4</v>
      </c>
      <c r="H373" s="173"/>
      <c r="I373" s="174"/>
      <c r="J373" s="175"/>
      <c r="K373" s="175"/>
      <c r="L373" s="176"/>
      <c r="M373" s="177"/>
      <c r="N373" s="178">
        <f>J372</f>
        <v>1.7720000000000002</v>
      </c>
      <c r="O373" s="179">
        <f>N373/F373*100</f>
        <v>28.126984126984134</v>
      </c>
      <c r="P373" s="317">
        <f>IF(G372&gt;(F373*1.05),0,(F373*1.05)-G372)</f>
        <v>4.915</v>
      </c>
      <c r="Q373" s="317">
        <f>IF(N373&gt;(F373*1.05),0,(F373*1.05)-N373)</f>
        <v>4.843</v>
      </c>
      <c r="R373" s="319">
        <f>IF(N373&gt;(1.05*F373),0,(F373*1.05)-N373)</f>
        <v>4.843</v>
      </c>
      <c r="S373" s="659"/>
      <c r="T373" s="659"/>
      <c r="U373" s="659"/>
      <c r="V373" s="180"/>
      <c r="W373" s="181"/>
      <c r="X373" s="659"/>
      <c r="AC373" s="127"/>
      <c r="AD373" s="128"/>
      <c r="AE373" s="129"/>
      <c r="AF373" s="130"/>
      <c r="AG373" s="127"/>
      <c r="AH373" s="128"/>
      <c r="AI373" s="131"/>
      <c r="AJ373" s="130"/>
      <c r="AK373" s="281" t="s">
        <v>190</v>
      </c>
    </row>
    <row r="374" spans="1:37" x14ac:dyDescent="0.2">
      <c r="A374" s="244" t="s">
        <v>15</v>
      </c>
      <c r="B374" s="152"/>
      <c r="C374" s="154"/>
      <c r="D374" s="154"/>
      <c r="E374" s="155"/>
      <c r="F374" s="250">
        <v>6.3</v>
      </c>
      <c r="G374" s="251">
        <v>1.3</v>
      </c>
      <c r="H374" s="184"/>
      <c r="I374" s="185"/>
      <c r="J374" s="186"/>
      <c r="K374" s="187"/>
      <c r="L374" s="187"/>
      <c r="M374" s="187"/>
      <c r="N374" s="188"/>
      <c r="O374" s="189"/>
      <c r="P374" s="189"/>
      <c r="Q374" s="165"/>
      <c r="R374" s="166"/>
      <c r="S374" s="660"/>
      <c r="T374" s="660"/>
      <c r="U374" s="660"/>
      <c r="V374" s="198"/>
      <c r="W374" s="199"/>
      <c r="X374" s="660"/>
      <c r="AC374" s="127"/>
      <c r="AD374" s="128"/>
      <c r="AE374" s="129"/>
      <c r="AF374" s="130"/>
      <c r="AG374" s="127"/>
      <c r="AH374" s="128"/>
      <c r="AI374" s="131"/>
      <c r="AJ374" s="130"/>
      <c r="AK374" s="281" t="s">
        <v>190</v>
      </c>
    </row>
    <row r="375" spans="1:37" s="306" customFormat="1" x14ac:dyDescent="0.2">
      <c r="A375" s="202" t="s">
        <v>177</v>
      </c>
      <c r="B375" s="223" t="s">
        <v>66</v>
      </c>
      <c r="C375" s="223" t="s">
        <v>66</v>
      </c>
      <c r="D375" s="223" t="s">
        <v>66</v>
      </c>
      <c r="E375" s="223" t="s">
        <v>66</v>
      </c>
      <c r="F375" s="204"/>
      <c r="G375" s="205"/>
      <c r="H375" s="206" t="s">
        <v>379</v>
      </c>
      <c r="I375" s="207" t="s">
        <v>66</v>
      </c>
      <c r="J375" s="205"/>
      <c r="K375" s="205"/>
      <c r="L375" s="205"/>
      <c r="M375" s="205"/>
      <c r="N375" s="205"/>
      <c r="O375" s="208"/>
      <c r="P375" s="208"/>
      <c r="Q375" s="209"/>
      <c r="R375" s="209"/>
      <c r="S375" s="210"/>
      <c r="T375" s="211"/>
      <c r="U375" s="210"/>
      <c r="V375" s="212"/>
      <c r="W375" s="213"/>
      <c r="X375" s="410"/>
      <c r="Y375" s="139"/>
      <c r="Z375" s="139"/>
      <c r="AA375" s="139"/>
      <c r="AB375" s="139"/>
      <c r="AC375" s="127"/>
      <c r="AD375" s="128"/>
      <c r="AE375" s="129"/>
      <c r="AF375" s="130"/>
      <c r="AG375" s="127"/>
      <c r="AH375" s="128"/>
      <c r="AI375" s="131"/>
      <c r="AJ375" s="130"/>
      <c r="AK375" s="281" t="s">
        <v>190</v>
      </c>
    </row>
    <row r="376" spans="1:37" ht="14.25" customHeight="1" x14ac:dyDescent="0.25">
      <c r="A376" s="244" t="s">
        <v>390</v>
      </c>
      <c r="B376" s="214"/>
      <c r="C376" s="215"/>
      <c r="D376" s="215"/>
      <c r="E376" s="216" t="s">
        <v>40</v>
      </c>
      <c r="F376" s="230">
        <f>F377</f>
        <v>6.3</v>
      </c>
      <c r="G376" s="485">
        <f>G377</f>
        <v>1.3</v>
      </c>
      <c r="H376" s="232">
        <v>5.9000000000000004E-2</v>
      </c>
      <c r="I376" s="233">
        <v>5.9000000000000004E-2</v>
      </c>
      <c r="J376" s="234">
        <f>G376+I376</f>
        <v>1.359</v>
      </c>
      <c r="K376" s="235">
        <v>2.1549999999999998</v>
      </c>
      <c r="L376" s="236">
        <v>0</v>
      </c>
      <c r="M376" s="161">
        <f>K376+L376</f>
        <v>2.1549999999999998</v>
      </c>
      <c r="N376" s="163"/>
      <c r="O376" s="164"/>
      <c r="P376" s="164"/>
      <c r="Q376" s="165"/>
      <c r="R376" s="166"/>
      <c r="S376" s="654" t="s">
        <v>72</v>
      </c>
      <c r="T376" s="654" t="s">
        <v>391</v>
      </c>
      <c r="U376" s="654"/>
      <c r="V376" s="435">
        <v>55.525829999999999</v>
      </c>
      <c r="W376" s="436">
        <v>101.70722000000001</v>
      </c>
      <c r="X376" s="656"/>
      <c r="AC376" s="127"/>
      <c r="AD376" s="128"/>
      <c r="AE376" s="129"/>
      <c r="AF376" s="130">
        <v>1</v>
      </c>
      <c r="AG376" s="127"/>
      <c r="AH376" s="128"/>
      <c r="AI376" s="131"/>
      <c r="AJ376" s="130">
        <f>F376</f>
        <v>6.3</v>
      </c>
      <c r="AK376" s="281" t="s">
        <v>190</v>
      </c>
    </row>
    <row r="377" spans="1:37" x14ac:dyDescent="0.25">
      <c r="A377" s="244" t="s">
        <v>20</v>
      </c>
      <c r="B377" s="152"/>
      <c r="C377" s="154"/>
      <c r="D377" s="154"/>
      <c r="E377" s="155"/>
      <c r="F377" s="250">
        <v>6.3</v>
      </c>
      <c r="G377" s="250">
        <v>1.3</v>
      </c>
      <c r="H377" s="173"/>
      <c r="I377" s="174"/>
      <c r="J377" s="175"/>
      <c r="K377" s="175"/>
      <c r="L377" s="176"/>
      <c r="M377" s="177"/>
      <c r="N377" s="178">
        <f>J376</f>
        <v>1.359</v>
      </c>
      <c r="O377" s="179">
        <f>N377/F377*100</f>
        <v>21.571428571428573</v>
      </c>
      <c r="P377" s="317">
        <f>IF(G376&gt;(F377*1.05),0,(F377*1.05)-G376)</f>
        <v>5.3150000000000004</v>
      </c>
      <c r="Q377" s="317">
        <f>IF(N377&gt;(F377*1.05),0,(F377*1.05)-N377)</f>
        <v>5.2560000000000002</v>
      </c>
      <c r="R377" s="319">
        <f>IF(N377&gt;(1.05*F377),0,(F377*1.05)-N377)</f>
        <v>5.2560000000000002</v>
      </c>
      <c r="S377" s="655"/>
      <c r="T377" s="655"/>
      <c r="U377" s="655"/>
      <c r="V377" s="438"/>
      <c r="W377" s="439"/>
      <c r="X377" s="657"/>
      <c r="AC377" s="127"/>
      <c r="AD377" s="128"/>
      <c r="AE377" s="129"/>
      <c r="AF377" s="130"/>
      <c r="AG377" s="127"/>
      <c r="AH377" s="128"/>
      <c r="AI377" s="131"/>
      <c r="AJ377" s="130"/>
      <c r="AK377" s="281" t="s">
        <v>190</v>
      </c>
    </row>
    <row r="378" spans="1:37" x14ac:dyDescent="0.2">
      <c r="A378" s="202" t="s">
        <v>177</v>
      </c>
      <c r="B378" s="223" t="s">
        <v>66</v>
      </c>
      <c r="C378" s="223" t="s">
        <v>66</v>
      </c>
      <c r="D378" s="223" t="s">
        <v>66</v>
      </c>
      <c r="E378" s="223" t="s">
        <v>66</v>
      </c>
      <c r="F378" s="204"/>
      <c r="G378" s="205"/>
      <c r="H378" s="206" t="s">
        <v>379</v>
      </c>
      <c r="I378" s="207" t="s">
        <v>66</v>
      </c>
      <c r="J378" s="205"/>
      <c r="K378" s="205"/>
      <c r="L378" s="205"/>
      <c r="M378" s="205"/>
      <c r="N378" s="205"/>
      <c r="O378" s="208"/>
      <c r="P378" s="208"/>
      <c r="Q378" s="209"/>
      <c r="R378" s="209"/>
      <c r="S378" s="210"/>
      <c r="T378" s="211"/>
      <c r="U378" s="210"/>
      <c r="V378" s="212"/>
      <c r="W378" s="213"/>
      <c r="X378" s="410"/>
      <c r="AC378" s="127"/>
      <c r="AD378" s="128"/>
      <c r="AE378" s="129"/>
      <c r="AF378" s="130"/>
      <c r="AG378" s="127"/>
      <c r="AH378" s="128"/>
      <c r="AI378" s="131"/>
      <c r="AJ378" s="130"/>
      <c r="AK378" s="281" t="s">
        <v>190</v>
      </c>
    </row>
    <row r="379" spans="1:37" s="306" customFormat="1" x14ac:dyDescent="0.25">
      <c r="A379" s="244" t="s">
        <v>392</v>
      </c>
      <c r="B379" s="214"/>
      <c r="C379" s="215"/>
      <c r="D379" s="215"/>
      <c r="E379" s="216" t="s">
        <v>40</v>
      </c>
      <c r="F379" s="230">
        <f>F380+F381</f>
        <v>5</v>
      </c>
      <c r="G379" s="231">
        <f>G380+G381</f>
        <v>0.4</v>
      </c>
      <c r="H379" s="232">
        <v>0.113</v>
      </c>
      <c r="I379" s="233">
        <v>0.113</v>
      </c>
      <c r="J379" s="234">
        <f>G379+I379</f>
        <v>0.51300000000000001</v>
      </c>
      <c r="K379" s="235">
        <v>0.84399999999999997</v>
      </c>
      <c r="L379" s="236">
        <v>0.68500000000000005</v>
      </c>
      <c r="M379" s="161">
        <f>K379+L379</f>
        <v>1.5289999999999999</v>
      </c>
      <c r="N379" s="163"/>
      <c r="O379" s="164"/>
      <c r="P379" s="164"/>
      <c r="Q379" s="165"/>
      <c r="R379" s="166"/>
      <c r="S379" s="658" t="s">
        <v>72</v>
      </c>
      <c r="T379" s="658" t="s">
        <v>393</v>
      </c>
      <c r="U379" s="658"/>
      <c r="V379" s="167">
        <v>55.437220000000003</v>
      </c>
      <c r="W379" s="168">
        <v>101.33528</v>
      </c>
      <c r="X379" s="658"/>
      <c r="Y379" s="139"/>
      <c r="Z379" s="139"/>
      <c r="AA379" s="139"/>
      <c r="AB379" s="139"/>
      <c r="AC379" s="127"/>
      <c r="AD379" s="128"/>
      <c r="AE379" s="129"/>
      <c r="AF379" s="130">
        <v>1</v>
      </c>
      <c r="AG379" s="127"/>
      <c r="AH379" s="128"/>
      <c r="AI379" s="131"/>
      <c r="AJ379" s="130">
        <f>F379</f>
        <v>5</v>
      </c>
      <c r="AK379" s="281" t="s">
        <v>190</v>
      </c>
    </row>
    <row r="380" spans="1:37" ht="14.25" customHeight="1" x14ac:dyDescent="0.2">
      <c r="A380" s="244" t="s">
        <v>20</v>
      </c>
      <c r="B380" s="152"/>
      <c r="C380" s="154"/>
      <c r="D380" s="154"/>
      <c r="E380" s="155"/>
      <c r="F380" s="250">
        <v>2.5</v>
      </c>
      <c r="G380" s="251">
        <v>0.4</v>
      </c>
      <c r="H380" s="173"/>
      <c r="I380" s="174"/>
      <c r="J380" s="175"/>
      <c r="K380" s="175"/>
      <c r="L380" s="176"/>
      <c r="M380" s="177"/>
      <c r="N380" s="178">
        <f>J379</f>
        <v>0.51300000000000001</v>
      </c>
      <c r="O380" s="179">
        <f>N380/F380*100</f>
        <v>20.52</v>
      </c>
      <c r="P380" s="317">
        <f>IF(G379&gt;(F380*1.05),0,(F380*1.05)-G379)</f>
        <v>2.2250000000000001</v>
      </c>
      <c r="Q380" s="317">
        <f>IF(N380&gt;(F380*1.05),0,(F380*1.05)-N380)</f>
        <v>2.1120000000000001</v>
      </c>
      <c r="R380" s="319">
        <f>IF(N380&gt;(1.05*F380),0,(F380*1.05)-N380)</f>
        <v>2.1120000000000001</v>
      </c>
      <c r="S380" s="659"/>
      <c r="T380" s="659"/>
      <c r="U380" s="659"/>
      <c r="V380" s="180"/>
      <c r="W380" s="181"/>
      <c r="X380" s="659"/>
      <c r="AC380" s="127"/>
      <c r="AD380" s="128"/>
      <c r="AE380" s="129"/>
      <c r="AF380" s="130"/>
      <c r="AG380" s="127"/>
      <c r="AH380" s="128"/>
      <c r="AI380" s="131"/>
      <c r="AJ380" s="130"/>
      <c r="AK380" s="281" t="s">
        <v>190</v>
      </c>
    </row>
    <row r="381" spans="1:37" x14ac:dyDescent="0.2">
      <c r="A381" s="244" t="s">
        <v>15</v>
      </c>
      <c r="B381" s="152"/>
      <c r="C381" s="154"/>
      <c r="D381" s="154"/>
      <c r="E381" s="155"/>
      <c r="F381" s="250">
        <v>2.5</v>
      </c>
      <c r="G381" s="217">
        <v>0</v>
      </c>
      <c r="H381" s="184"/>
      <c r="I381" s="185"/>
      <c r="J381" s="186"/>
      <c r="K381" s="187"/>
      <c r="L381" s="187"/>
      <c r="M381" s="187"/>
      <c r="N381" s="188"/>
      <c r="O381" s="189"/>
      <c r="P381" s="189"/>
      <c r="Q381" s="165"/>
      <c r="R381" s="166"/>
      <c r="S381" s="660"/>
      <c r="T381" s="660"/>
      <c r="U381" s="660"/>
      <c r="V381" s="198"/>
      <c r="W381" s="199"/>
      <c r="X381" s="660"/>
      <c r="AC381" s="127"/>
      <c r="AD381" s="128"/>
      <c r="AE381" s="129"/>
      <c r="AF381" s="130"/>
      <c r="AG381" s="127"/>
      <c r="AH381" s="128"/>
      <c r="AI381" s="131"/>
      <c r="AJ381" s="130"/>
      <c r="AK381" s="281" t="s">
        <v>190</v>
      </c>
    </row>
    <row r="382" spans="1:37" s="306" customFormat="1" x14ac:dyDescent="0.2">
      <c r="A382" s="202" t="s">
        <v>177</v>
      </c>
      <c r="B382" s="223" t="s">
        <v>66</v>
      </c>
      <c r="C382" s="223" t="s">
        <v>66</v>
      </c>
      <c r="D382" s="223" t="s">
        <v>66</v>
      </c>
      <c r="E382" s="223" t="s">
        <v>66</v>
      </c>
      <c r="F382" s="204"/>
      <c r="G382" s="205"/>
      <c r="H382" s="206" t="s">
        <v>379</v>
      </c>
      <c r="I382" s="207" t="s">
        <v>66</v>
      </c>
      <c r="J382" s="205"/>
      <c r="K382" s="205"/>
      <c r="L382" s="205"/>
      <c r="M382" s="205"/>
      <c r="N382" s="205"/>
      <c r="O382" s="208"/>
      <c r="P382" s="208"/>
      <c r="Q382" s="209"/>
      <c r="R382" s="209"/>
      <c r="S382" s="210"/>
      <c r="T382" s="211"/>
      <c r="U382" s="210"/>
      <c r="V382" s="212"/>
      <c r="W382" s="213"/>
      <c r="X382" s="410"/>
      <c r="Y382" s="139"/>
      <c r="Z382" s="139"/>
      <c r="AA382" s="139"/>
      <c r="AB382" s="139"/>
      <c r="AC382" s="127"/>
      <c r="AD382" s="128"/>
      <c r="AE382" s="129"/>
      <c r="AF382" s="130"/>
      <c r="AG382" s="127"/>
      <c r="AH382" s="128"/>
      <c r="AI382" s="131"/>
      <c r="AJ382" s="130"/>
      <c r="AK382" s="281" t="s">
        <v>190</v>
      </c>
    </row>
    <row r="383" spans="1:37" ht="14.25" customHeight="1" x14ac:dyDescent="0.25">
      <c r="A383" s="244" t="s">
        <v>394</v>
      </c>
      <c r="B383" s="214"/>
      <c r="C383" s="215"/>
      <c r="D383" s="215"/>
      <c r="E383" s="216" t="s">
        <v>40</v>
      </c>
      <c r="F383" s="230">
        <f>F384+F385</f>
        <v>3.4000000000000004</v>
      </c>
      <c r="G383" s="231">
        <f>G384+G385</f>
        <v>0.4</v>
      </c>
      <c r="H383" s="232">
        <v>2.1000000000000005E-2</v>
      </c>
      <c r="I383" s="233">
        <v>2.1000000000000005E-2</v>
      </c>
      <c r="J383" s="234">
        <f>G383+I383</f>
        <v>0.42100000000000004</v>
      </c>
      <c r="K383" s="235">
        <v>1.3819999999999999</v>
      </c>
      <c r="L383" s="236">
        <v>0</v>
      </c>
      <c r="M383" s="161">
        <f>K383+L383</f>
        <v>1.3819999999999999</v>
      </c>
      <c r="N383" s="163"/>
      <c r="O383" s="164"/>
      <c r="P383" s="164"/>
      <c r="Q383" s="165"/>
      <c r="R383" s="166"/>
      <c r="S383" s="658" t="s">
        <v>72</v>
      </c>
      <c r="T383" s="658" t="s">
        <v>395</v>
      </c>
      <c r="U383" s="658"/>
      <c r="V383" s="167">
        <v>55.50667</v>
      </c>
      <c r="W383" s="168">
        <v>101.96111000000001</v>
      </c>
      <c r="X383" s="658"/>
      <c r="AC383" s="127"/>
      <c r="AD383" s="128"/>
      <c r="AE383" s="129"/>
      <c r="AF383" s="130">
        <v>1</v>
      </c>
      <c r="AG383" s="127"/>
      <c r="AH383" s="128"/>
      <c r="AI383" s="131"/>
      <c r="AJ383" s="130">
        <f>F383</f>
        <v>3.4000000000000004</v>
      </c>
      <c r="AK383" s="281" t="s">
        <v>190</v>
      </c>
    </row>
    <row r="384" spans="1:37" x14ac:dyDescent="0.2">
      <c r="A384" s="244" t="s">
        <v>20</v>
      </c>
      <c r="B384" s="152"/>
      <c r="C384" s="154"/>
      <c r="D384" s="154"/>
      <c r="E384" s="155"/>
      <c r="F384" s="250">
        <v>1.6</v>
      </c>
      <c r="G384" s="217">
        <v>0</v>
      </c>
      <c r="H384" s="173"/>
      <c r="I384" s="174"/>
      <c r="J384" s="175"/>
      <c r="K384" s="175"/>
      <c r="L384" s="176"/>
      <c r="M384" s="177"/>
      <c r="N384" s="178">
        <f>J383</f>
        <v>0.42100000000000004</v>
      </c>
      <c r="O384" s="179">
        <f>N384/F384*100</f>
        <v>26.3125</v>
      </c>
      <c r="P384" s="317">
        <f>IF(G383&gt;(F384*1.05),0,(F384*1.05)-G383)</f>
        <v>1.2800000000000002</v>
      </c>
      <c r="Q384" s="317">
        <f>IF(N384&gt;(F384*1.05),0,(F384*1.05)-N384)</f>
        <v>1.2590000000000001</v>
      </c>
      <c r="R384" s="319">
        <f>IF(N384&gt;(1.05*F384),0,(F384*1.05)-N384)</f>
        <v>1.2590000000000001</v>
      </c>
      <c r="S384" s="659"/>
      <c r="T384" s="659"/>
      <c r="U384" s="659"/>
      <c r="V384" s="180"/>
      <c r="W384" s="181"/>
      <c r="X384" s="659"/>
      <c r="AC384" s="127"/>
      <c r="AD384" s="128"/>
      <c r="AE384" s="129"/>
      <c r="AF384" s="130"/>
      <c r="AG384" s="127"/>
      <c r="AH384" s="128"/>
      <c r="AI384" s="131"/>
      <c r="AJ384" s="130"/>
      <c r="AK384" s="281" t="s">
        <v>190</v>
      </c>
    </row>
    <row r="385" spans="1:37" s="306" customFormat="1" x14ac:dyDescent="0.2">
      <c r="A385" s="244" t="s">
        <v>15</v>
      </c>
      <c r="B385" s="152"/>
      <c r="C385" s="154"/>
      <c r="D385" s="154"/>
      <c r="E385" s="155"/>
      <c r="F385" s="250">
        <v>1.8</v>
      </c>
      <c r="G385" s="251">
        <v>0.4</v>
      </c>
      <c r="H385" s="184"/>
      <c r="I385" s="185"/>
      <c r="J385" s="186"/>
      <c r="K385" s="187"/>
      <c r="L385" s="187"/>
      <c r="M385" s="187"/>
      <c r="N385" s="188"/>
      <c r="O385" s="189"/>
      <c r="P385" s="189"/>
      <c r="Q385" s="165"/>
      <c r="R385" s="166"/>
      <c r="S385" s="660"/>
      <c r="T385" s="660"/>
      <c r="U385" s="660"/>
      <c r="V385" s="198"/>
      <c r="W385" s="199"/>
      <c r="X385" s="660"/>
      <c r="Y385" s="139"/>
      <c r="Z385" s="139"/>
      <c r="AA385" s="139"/>
      <c r="AB385" s="139"/>
      <c r="AC385" s="127"/>
      <c r="AD385" s="128"/>
      <c r="AE385" s="129"/>
      <c r="AF385" s="130"/>
      <c r="AG385" s="127"/>
      <c r="AH385" s="128"/>
      <c r="AI385" s="131"/>
      <c r="AJ385" s="130"/>
      <c r="AK385" s="281" t="s">
        <v>190</v>
      </c>
    </row>
    <row r="386" spans="1:37" ht="14.25" customHeight="1" x14ac:dyDescent="0.2">
      <c r="A386" s="202" t="s">
        <v>177</v>
      </c>
      <c r="B386" s="223" t="s">
        <v>66</v>
      </c>
      <c r="C386" s="223" t="s">
        <v>66</v>
      </c>
      <c r="D386" s="223" t="s">
        <v>66</v>
      </c>
      <c r="E386" s="223" t="s">
        <v>66</v>
      </c>
      <c r="F386" s="204"/>
      <c r="G386" s="205"/>
      <c r="H386" s="206" t="s">
        <v>379</v>
      </c>
      <c r="I386" s="207" t="s">
        <v>66</v>
      </c>
      <c r="J386" s="205"/>
      <c r="K386" s="205"/>
      <c r="L386" s="205"/>
      <c r="M386" s="205"/>
      <c r="N386" s="205"/>
      <c r="O386" s="208"/>
      <c r="P386" s="208"/>
      <c r="Q386" s="209"/>
      <c r="R386" s="209"/>
      <c r="S386" s="210"/>
      <c r="T386" s="211"/>
      <c r="U386" s="210"/>
      <c r="V386" s="212"/>
      <c r="W386" s="213"/>
      <c r="X386" s="410"/>
      <c r="AC386" s="127"/>
      <c r="AD386" s="128"/>
      <c r="AE386" s="129"/>
      <c r="AF386" s="130"/>
      <c r="AG386" s="127"/>
      <c r="AH386" s="128"/>
      <c r="AI386" s="131"/>
      <c r="AJ386" s="130"/>
      <c r="AK386" s="281" t="s">
        <v>190</v>
      </c>
    </row>
    <row r="387" spans="1:37" x14ac:dyDescent="0.25">
      <c r="A387" s="244" t="s">
        <v>396</v>
      </c>
      <c r="B387" s="214"/>
      <c r="C387" s="215"/>
      <c r="D387" s="215"/>
      <c r="E387" s="216" t="s">
        <v>40</v>
      </c>
      <c r="F387" s="230">
        <f>F388</f>
        <v>2.5</v>
      </c>
      <c r="G387" s="485">
        <f>G388</f>
        <v>0.4</v>
      </c>
      <c r="H387" s="232">
        <v>8.8999999999999996E-2</v>
      </c>
      <c r="I387" s="233">
        <v>8.8999999999999996E-2</v>
      </c>
      <c r="J387" s="234">
        <f>G387+I387</f>
        <v>0.48899999999999999</v>
      </c>
      <c r="K387" s="235">
        <v>0.14000000000000001</v>
      </c>
      <c r="L387" s="236">
        <v>0</v>
      </c>
      <c r="M387" s="161">
        <f>K387+L387</f>
        <v>0.14000000000000001</v>
      </c>
      <c r="N387" s="163"/>
      <c r="O387" s="164"/>
      <c r="P387" s="164"/>
      <c r="Q387" s="165"/>
      <c r="R387" s="166"/>
      <c r="S387" s="654" t="s">
        <v>72</v>
      </c>
      <c r="T387" s="654" t="s">
        <v>397</v>
      </c>
      <c r="U387" s="654"/>
      <c r="V387" s="435">
        <v>55.562220000000003</v>
      </c>
      <c r="W387" s="436">
        <v>101.47861</v>
      </c>
      <c r="X387" s="656"/>
      <c r="AC387" s="127"/>
      <c r="AD387" s="128"/>
      <c r="AE387" s="129"/>
      <c r="AF387" s="130">
        <v>1</v>
      </c>
      <c r="AG387" s="127"/>
      <c r="AH387" s="128"/>
      <c r="AI387" s="131"/>
      <c r="AJ387" s="130">
        <f>F387</f>
        <v>2.5</v>
      </c>
      <c r="AK387" s="281" t="s">
        <v>190</v>
      </c>
    </row>
    <row r="388" spans="1:37" x14ac:dyDescent="0.2">
      <c r="A388" s="244" t="s">
        <v>20</v>
      </c>
      <c r="B388" s="152"/>
      <c r="C388" s="154"/>
      <c r="D388" s="154"/>
      <c r="E388" s="155"/>
      <c r="F388" s="250">
        <v>2.5</v>
      </c>
      <c r="G388" s="251">
        <v>0.4</v>
      </c>
      <c r="H388" s="173"/>
      <c r="I388" s="174"/>
      <c r="J388" s="175"/>
      <c r="K388" s="175"/>
      <c r="L388" s="176"/>
      <c r="M388" s="177"/>
      <c r="N388" s="178">
        <f>J387</f>
        <v>0.48899999999999999</v>
      </c>
      <c r="O388" s="179">
        <f>N388/F388*100</f>
        <v>19.559999999999999</v>
      </c>
      <c r="P388" s="317">
        <f>IF(G387&gt;(F388*1.05),0,(F388*1.05)-G387)</f>
        <v>2.2250000000000001</v>
      </c>
      <c r="Q388" s="317">
        <f>IF(N388&gt;(F388*1.05),0,(F388*1.05)-N388)</f>
        <v>2.1360000000000001</v>
      </c>
      <c r="R388" s="319">
        <f>IF(N388&gt;(1.05*F388),0,(F388*1.05)-N388)</f>
        <v>2.1360000000000001</v>
      </c>
      <c r="S388" s="655"/>
      <c r="T388" s="655"/>
      <c r="U388" s="655"/>
      <c r="V388" s="438"/>
      <c r="W388" s="439"/>
      <c r="X388" s="657"/>
      <c r="AC388" s="127"/>
      <c r="AD388" s="128"/>
      <c r="AE388" s="129"/>
      <c r="AF388" s="130"/>
      <c r="AG388" s="127"/>
      <c r="AH388" s="128"/>
      <c r="AI388" s="131"/>
      <c r="AJ388" s="130"/>
      <c r="AK388" s="281" t="s">
        <v>190</v>
      </c>
    </row>
    <row r="389" spans="1:37" s="306" customFormat="1" x14ac:dyDescent="0.2">
      <c r="A389" s="202" t="s">
        <v>177</v>
      </c>
      <c r="B389" s="223" t="s">
        <v>66</v>
      </c>
      <c r="C389" s="223" t="s">
        <v>66</v>
      </c>
      <c r="D389" s="223" t="s">
        <v>66</v>
      </c>
      <c r="E389" s="223" t="s">
        <v>66</v>
      </c>
      <c r="F389" s="204"/>
      <c r="G389" s="205"/>
      <c r="H389" s="206" t="s">
        <v>379</v>
      </c>
      <c r="I389" s="207" t="s">
        <v>66</v>
      </c>
      <c r="J389" s="205"/>
      <c r="K389" s="205"/>
      <c r="L389" s="205"/>
      <c r="M389" s="205"/>
      <c r="N389" s="205"/>
      <c r="O389" s="208"/>
      <c r="P389" s="208"/>
      <c r="Q389" s="209"/>
      <c r="R389" s="209"/>
      <c r="S389" s="210"/>
      <c r="T389" s="211"/>
      <c r="U389" s="210"/>
      <c r="V389" s="212"/>
      <c r="W389" s="213"/>
      <c r="X389" s="410"/>
      <c r="Y389" s="139"/>
      <c r="Z389" s="139"/>
      <c r="AA389" s="139"/>
      <c r="AB389" s="139"/>
      <c r="AC389" s="127"/>
      <c r="AD389" s="128"/>
      <c r="AE389" s="129"/>
      <c r="AF389" s="130"/>
      <c r="AG389" s="127"/>
      <c r="AH389" s="128"/>
      <c r="AI389" s="131"/>
      <c r="AJ389" s="130"/>
      <c r="AK389" s="281" t="s">
        <v>190</v>
      </c>
    </row>
    <row r="390" spans="1:37" ht="14.25" customHeight="1" x14ac:dyDescent="0.25">
      <c r="A390" s="244" t="s">
        <v>398</v>
      </c>
      <c r="B390" s="214"/>
      <c r="C390" s="215"/>
      <c r="D390" s="215"/>
      <c r="E390" s="216" t="s">
        <v>40</v>
      </c>
      <c r="F390" s="230">
        <f>F391</f>
        <v>1</v>
      </c>
      <c r="G390" s="485">
        <f>G391</f>
        <v>0.2</v>
      </c>
      <c r="H390" s="232">
        <v>0</v>
      </c>
      <c r="I390" s="233">
        <v>0</v>
      </c>
      <c r="J390" s="234">
        <f>G390+I390</f>
        <v>0.2</v>
      </c>
      <c r="K390" s="235">
        <v>0.2</v>
      </c>
      <c r="L390" s="236">
        <v>0</v>
      </c>
      <c r="M390" s="161">
        <f>K390+L390</f>
        <v>0.2</v>
      </c>
      <c r="N390" s="163"/>
      <c r="O390" s="164"/>
      <c r="P390" s="164"/>
      <c r="Q390" s="165"/>
      <c r="R390" s="166"/>
      <c r="S390" s="654" t="s">
        <v>72</v>
      </c>
      <c r="T390" s="654" t="s">
        <v>399</v>
      </c>
      <c r="U390" s="654"/>
      <c r="V390" s="435">
        <v>55.266109999999998</v>
      </c>
      <c r="W390" s="436">
        <v>102.23667</v>
      </c>
      <c r="X390" s="656"/>
      <c r="AC390" s="127"/>
      <c r="AD390" s="128"/>
      <c r="AE390" s="129"/>
      <c r="AF390" s="130">
        <v>1</v>
      </c>
      <c r="AG390" s="127"/>
      <c r="AH390" s="128"/>
      <c r="AI390" s="131"/>
      <c r="AJ390" s="130">
        <f>F390</f>
        <v>1</v>
      </c>
      <c r="AK390" s="281" t="s">
        <v>190</v>
      </c>
    </row>
    <row r="391" spans="1:37" x14ac:dyDescent="0.2">
      <c r="A391" s="244" t="s">
        <v>20</v>
      </c>
      <c r="B391" s="152"/>
      <c r="C391" s="154"/>
      <c r="D391" s="154"/>
      <c r="E391" s="155"/>
      <c r="F391" s="250">
        <v>1</v>
      </c>
      <c r="G391" s="508">
        <v>0.2</v>
      </c>
      <c r="H391" s="173"/>
      <c r="I391" s="174"/>
      <c r="J391" s="175"/>
      <c r="K391" s="175"/>
      <c r="L391" s="176"/>
      <c r="M391" s="177"/>
      <c r="N391" s="178">
        <f>J390</f>
        <v>0.2</v>
      </c>
      <c r="O391" s="179">
        <f>N391/F391*100</f>
        <v>20</v>
      </c>
      <c r="P391" s="317">
        <f>IF(G390&gt;(F391*1.05),0,(F391*1.05)-G390)</f>
        <v>0.85000000000000009</v>
      </c>
      <c r="Q391" s="317">
        <f>IF(N391&gt;(F391*1.05),0,(F391*1.05)-N391)</f>
        <v>0.85000000000000009</v>
      </c>
      <c r="R391" s="319">
        <f>IF(N391&gt;(1.05*F391),0,(F391*1.05)-N391)</f>
        <v>0.85000000000000009</v>
      </c>
      <c r="S391" s="655"/>
      <c r="T391" s="655"/>
      <c r="U391" s="655"/>
      <c r="V391" s="438"/>
      <c r="W391" s="439"/>
      <c r="X391" s="657"/>
      <c r="AC391" s="127"/>
      <c r="AD391" s="128"/>
      <c r="AE391" s="129"/>
      <c r="AF391" s="130"/>
      <c r="AG391" s="127"/>
      <c r="AH391" s="128"/>
      <c r="AI391" s="131"/>
      <c r="AJ391" s="130"/>
      <c r="AK391" s="281" t="s">
        <v>190</v>
      </c>
    </row>
    <row r="392" spans="1:37" x14ac:dyDescent="0.2">
      <c r="A392" s="202" t="s">
        <v>177</v>
      </c>
      <c r="B392" s="223" t="s">
        <v>66</v>
      </c>
      <c r="C392" s="223" t="s">
        <v>66</v>
      </c>
      <c r="D392" s="223" t="s">
        <v>66</v>
      </c>
      <c r="E392" s="223" t="s">
        <v>66</v>
      </c>
      <c r="F392" s="204"/>
      <c r="G392" s="205"/>
      <c r="H392" s="206" t="s">
        <v>379</v>
      </c>
      <c r="I392" s="207" t="s">
        <v>66</v>
      </c>
      <c r="J392" s="205"/>
      <c r="K392" s="205"/>
      <c r="L392" s="205"/>
      <c r="M392" s="205"/>
      <c r="N392" s="205"/>
      <c r="O392" s="208"/>
      <c r="P392" s="208"/>
      <c r="Q392" s="209"/>
      <c r="R392" s="209"/>
      <c r="S392" s="210"/>
      <c r="T392" s="211"/>
      <c r="U392" s="210"/>
      <c r="V392" s="212"/>
      <c r="W392" s="213"/>
      <c r="X392" s="410"/>
      <c r="AC392" s="127"/>
      <c r="AD392" s="128"/>
      <c r="AE392" s="129"/>
      <c r="AF392" s="130"/>
      <c r="AG392" s="127"/>
      <c r="AH392" s="128"/>
      <c r="AI392" s="131"/>
      <c r="AJ392" s="130"/>
      <c r="AK392" s="281" t="s">
        <v>190</v>
      </c>
    </row>
    <row r="393" spans="1:37" s="306" customFormat="1" x14ac:dyDescent="0.25">
      <c r="A393" s="244" t="s">
        <v>400</v>
      </c>
      <c r="B393" s="214"/>
      <c r="C393" s="215"/>
      <c r="D393" s="215"/>
      <c r="E393" s="216" t="s">
        <v>40</v>
      </c>
      <c r="F393" s="230">
        <f>F394+F395</f>
        <v>8</v>
      </c>
      <c r="G393" s="231">
        <f>G394+G395</f>
        <v>3.4</v>
      </c>
      <c r="H393" s="232">
        <v>0.12199999999999998</v>
      </c>
      <c r="I393" s="233">
        <v>0.12199999999999998</v>
      </c>
      <c r="J393" s="234">
        <f>G393+I393</f>
        <v>3.5219999999999998</v>
      </c>
      <c r="K393" s="235">
        <v>4.694</v>
      </c>
      <c r="L393" s="236">
        <v>0.8</v>
      </c>
      <c r="M393" s="161">
        <f>K393+L393</f>
        <v>5.4939999999999998</v>
      </c>
      <c r="N393" s="163"/>
      <c r="O393" s="164"/>
      <c r="P393" s="164"/>
      <c r="Q393" s="165"/>
      <c r="R393" s="166"/>
      <c r="S393" s="658" t="s">
        <v>72</v>
      </c>
      <c r="T393" s="658" t="s">
        <v>401</v>
      </c>
      <c r="U393" s="658"/>
      <c r="V393" s="167">
        <v>55.379739999999998</v>
      </c>
      <c r="W393" s="168">
        <v>101.04812099999999</v>
      </c>
      <c r="X393" s="658"/>
      <c r="Y393" s="139"/>
      <c r="Z393" s="139"/>
      <c r="AA393" s="139"/>
      <c r="AB393" s="139"/>
      <c r="AC393" s="127"/>
      <c r="AD393" s="128"/>
      <c r="AE393" s="129"/>
      <c r="AF393" s="130">
        <v>1</v>
      </c>
      <c r="AG393" s="127"/>
      <c r="AH393" s="128"/>
      <c r="AI393" s="131"/>
      <c r="AJ393" s="130">
        <f>F393</f>
        <v>8</v>
      </c>
      <c r="AK393" s="281" t="s">
        <v>190</v>
      </c>
    </row>
    <row r="394" spans="1:37" ht="14.25" customHeight="1" x14ac:dyDescent="0.25">
      <c r="A394" s="244" t="s">
        <v>20</v>
      </c>
      <c r="B394" s="152"/>
      <c r="C394" s="154"/>
      <c r="D394" s="154"/>
      <c r="E394" s="155"/>
      <c r="F394" s="250">
        <v>4</v>
      </c>
      <c r="G394" s="250">
        <v>0.3</v>
      </c>
      <c r="H394" s="173"/>
      <c r="I394" s="174"/>
      <c r="J394" s="175"/>
      <c r="K394" s="175"/>
      <c r="L394" s="176"/>
      <c r="M394" s="177"/>
      <c r="N394" s="178">
        <f>J393</f>
        <v>3.5219999999999998</v>
      </c>
      <c r="O394" s="179">
        <f>N394/F394*100</f>
        <v>88.05</v>
      </c>
      <c r="P394" s="317">
        <f>IF(G393&gt;(F394*1.05),0,(F394*1.05)-G393)</f>
        <v>0.80000000000000027</v>
      </c>
      <c r="Q394" s="317">
        <f>IF(N394&gt;(F394*1.05),0,(F394*1.05)-N394)</f>
        <v>0.67800000000000038</v>
      </c>
      <c r="R394" s="319">
        <f>IF(N394&gt;(1.05*F394),0,(F394*1.05)-N394)</f>
        <v>0.67800000000000038</v>
      </c>
      <c r="S394" s="659"/>
      <c r="T394" s="659"/>
      <c r="U394" s="659"/>
      <c r="V394" s="180"/>
      <c r="W394" s="181"/>
      <c r="X394" s="659"/>
      <c r="AC394" s="127"/>
      <c r="AD394" s="128"/>
      <c r="AE394" s="129"/>
      <c r="AF394" s="130"/>
      <c r="AG394" s="127"/>
      <c r="AH394" s="128"/>
      <c r="AI394" s="131"/>
      <c r="AJ394" s="130"/>
      <c r="AK394" s="281" t="s">
        <v>190</v>
      </c>
    </row>
    <row r="395" spans="1:37" x14ac:dyDescent="0.25">
      <c r="A395" s="244" t="s">
        <v>15</v>
      </c>
      <c r="B395" s="152"/>
      <c r="C395" s="154"/>
      <c r="D395" s="154"/>
      <c r="E395" s="155"/>
      <c r="F395" s="250">
        <v>4</v>
      </c>
      <c r="G395" s="250">
        <v>3.1</v>
      </c>
      <c r="H395" s="184"/>
      <c r="I395" s="185"/>
      <c r="J395" s="186"/>
      <c r="K395" s="187"/>
      <c r="L395" s="187"/>
      <c r="M395" s="187"/>
      <c r="N395" s="188"/>
      <c r="O395" s="189"/>
      <c r="P395" s="189"/>
      <c r="Q395" s="165"/>
      <c r="R395" s="166"/>
      <c r="S395" s="660"/>
      <c r="T395" s="660"/>
      <c r="U395" s="660"/>
      <c r="V395" s="198"/>
      <c r="W395" s="199"/>
      <c r="X395" s="660"/>
      <c r="AC395" s="127"/>
      <c r="AD395" s="128"/>
      <c r="AE395" s="129"/>
      <c r="AF395" s="130"/>
      <c r="AG395" s="127"/>
      <c r="AH395" s="128"/>
      <c r="AI395" s="131"/>
      <c r="AJ395" s="130"/>
      <c r="AK395" s="281" t="s">
        <v>190</v>
      </c>
    </row>
    <row r="396" spans="1:37" x14ac:dyDescent="0.2">
      <c r="A396" s="202" t="s">
        <v>177</v>
      </c>
      <c r="B396" s="223" t="s">
        <v>66</v>
      </c>
      <c r="C396" s="223" t="s">
        <v>66</v>
      </c>
      <c r="D396" s="223" t="s">
        <v>66</v>
      </c>
      <c r="E396" s="223" t="s">
        <v>66</v>
      </c>
      <c r="F396" s="204"/>
      <c r="G396" s="205"/>
      <c r="H396" s="206" t="s">
        <v>379</v>
      </c>
      <c r="I396" s="207" t="s">
        <v>66</v>
      </c>
      <c r="J396" s="205"/>
      <c r="K396" s="205"/>
      <c r="L396" s="205"/>
      <c r="M396" s="205"/>
      <c r="N396" s="205"/>
      <c r="O396" s="208"/>
      <c r="P396" s="208"/>
      <c r="Q396" s="209"/>
      <c r="R396" s="209"/>
      <c r="S396" s="210"/>
      <c r="T396" s="211"/>
      <c r="U396" s="210"/>
      <c r="V396" s="212"/>
      <c r="W396" s="213"/>
      <c r="X396" s="410"/>
      <c r="AC396" s="127"/>
      <c r="AD396" s="128"/>
      <c r="AE396" s="129"/>
      <c r="AF396" s="130"/>
      <c r="AG396" s="127"/>
      <c r="AH396" s="128"/>
      <c r="AI396" s="131"/>
      <c r="AJ396" s="130"/>
      <c r="AK396" s="281" t="s">
        <v>190</v>
      </c>
    </row>
    <row r="397" spans="1:37" x14ac:dyDescent="0.25">
      <c r="A397" s="244" t="s">
        <v>402</v>
      </c>
      <c r="B397" s="214"/>
      <c r="C397" s="215"/>
      <c r="D397" s="215"/>
      <c r="E397" s="216" t="s">
        <v>40</v>
      </c>
      <c r="F397" s="230">
        <f>F398+F399</f>
        <v>4.0999999999999996</v>
      </c>
      <c r="G397" s="231">
        <f>G398+G399</f>
        <v>0.6</v>
      </c>
      <c r="H397" s="232">
        <v>2.2999999999999986E-2</v>
      </c>
      <c r="I397" s="233">
        <v>2.2999999999999986E-2</v>
      </c>
      <c r="J397" s="234">
        <f>G397+I397</f>
        <v>0.623</v>
      </c>
      <c r="K397" s="235">
        <v>1.393</v>
      </c>
      <c r="L397" s="236">
        <v>0</v>
      </c>
      <c r="M397" s="161">
        <f>K397+L397</f>
        <v>1.393</v>
      </c>
      <c r="N397" s="163"/>
      <c r="O397" s="164"/>
      <c r="P397" s="164"/>
      <c r="Q397" s="165"/>
      <c r="R397" s="166"/>
      <c r="S397" s="658" t="s">
        <v>72</v>
      </c>
      <c r="T397" s="658" t="s">
        <v>401</v>
      </c>
      <c r="U397" s="658"/>
      <c r="V397" s="167">
        <v>55.33972</v>
      </c>
      <c r="W397" s="168">
        <v>100.73417000000001</v>
      </c>
      <c r="X397" s="658"/>
      <c r="AC397" s="127"/>
      <c r="AD397" s="128"/>
      <c r="AE397" s="129"/>
      <c r="AF397" s="130">
        <v>1</v>
      </c>
      <c r="AG397" s="127"/>
      <c r="AH397" s="128"/>
      <c r="AI397" s="131"/>
      <c r="AJ397" s="130">
        <f>F397</f>
        <v>4.0999999999999996</v>
      </c>
      <c r="AK397" s="281" t="s">
        <v>190</v>
      </c>
    </row>
    <row r="398" spans="1:37" x14ac:dyDescent="0.2">
      <c r="A398" s="244" t="s">
        <v>20</v>
      </c>
      <c r="B398" s="152"/>
      <c r="C398" s="154"/>
      <c r="D398" s="154"/>
      <c r="E398" s="155"/>
      <c r="F398" s="250">
        <v>2.5</v>
      </c>
      <c r="G398" s="217">
        <v>0</v>
      </c>
      <c r="H398" s="173"/>
      <c r="I398" s="174"/>
      <c r="J398" s="175"/>
      <c r="K398" s="175"/>
      <c r="L398" s="176"/>
      <c r="M398" s="177"/>
      <c r="N398" s="178">
        <f>J397</f>
        <v>0.623</v>
      </c>
      <c r="O398" s="179">
        <f>N398/F398*100</f>
        <v>24.92</v>
      </c>
      <c r="P398" s="317">
        <f>IF(G397&gt;(F398*1.05),0,(F398*1.05)-G397)</f>
        <v>2.0249999999999999</v>
      </c>
      <c r="Q398" s="317">
        <f>IF(N398&gt;(F398*1.05),0,(F398*1.05)-N398)</f>
        <v>2.0019999999999998</v>
      </c>
      <c r="R398" s="319">
        <f>IF(N398&gt;(1.05*F398),0,(F398*1.05)-N398)</f>
        <v>2.0019999999999998</v>
      </c>
      <c r="S398" s="659"/>
      <c r="T398" s="659"/>
      <c r="U398" s="659"/>
      <c r="V398" s="180"/>
      <c r="W398" s="181"/>
      <c r="X398" s="659"/>
      <c r="AC398" s="127"/>
      <c r="AD398" s="128"/>
      <c r="AE398" s="129"/>
      <c r="AF398" s="130"/>
      <c r="AG398" s="127"/>
      <c r="AH398" s="128"/>
      <c r="AI398" s="131"/>
      <c r="AJ398" s="130"/>
      <c r="AK398" s="281" t="s">
        <v>190</v>
      </c>
    </row>
    <row r="399" spans="1:37" x14ac:dyDescent="0.25">
      <c r="A399" s="244" t="s">
        <v>15</v>
      </c>
      <c r="B399" s="152"/>
      <c r="C399" s="154"/>
      <c r="D399" s="154"/>
      <c r="E399" s="155"/>
      <c r="F399" s="250">
        <v>1.6</v>
      </c>
      <c r="G399" s="250">
        <v>0.6</v>
      </c>
      <c r="H399" s="184"/>
      <c r="I399" s="185"/>
      <c r="J399" s="186"/>
      <c r="K399" s="187"/>
      <c r="L399" s="187"/>
      <c r="M399" s="187"/>
      <c r="N399" s="188"/>
      <c r="O399" s="189"/>
      <c r="P399" s="189"/>
      <c r="Q399" s="165"/>
      <c r="R399" s="166"/>
      <c r="S399" s="660"/>
      <c r="T399" s="660"/>
      <c r="U399" s="660"/>
      <c r="V399" s="198"/>
      <c r="W399" s="199"/>
      <c r="X399" s="660"/>
      <c r="AC399" s="127"/>
      <c r="AD399" s="128"/>
      <c r="AE399" s="129"/>
      <c r="AF399" s="130"/>
      <c r="AG399" s="127"/>
      <c r="AH399" s="128"/>
      <c r="AI399" s="131"/>
      <c r="AJ399" s="130"/>
      <c r="AK399" s="281" t="s">
        <v>190</v>
      </c>
    </row>
    <row r="400" spans="1:37" x14ac:dyDescent="0.2">
      <c r="A400" s="202" t="s">
        <v>177</v>
      </c>
      <c r="B400" s="223" t="s">
        <v>66</v>
      </c>
      <c r="C400" s="223" t="s">
        <v>66</v>
      </c>
      <c r="D400" s="223" t="s">
        <v>66</v>
      </c>
      <c r="E400" s="223" t="s">
        <v>66</v>
      </c>
      <c r="F400" s="204"/>
      <c r="G400" s="205"/>
      <c r="H400" s="206" t="s">
        <v>379</v>
      </c>
      <c r="I400" s="207" t="s">
        <v>66</v>
      </c>
      <c r="J400" s="205"/>
      <c r="K400" s="205"/>
      <c r="L400" s="205"/>
      <c r="M400" s="205"/>
      <c r="N400" s="205"/>
      <c r="O400" s="208"/>
      <c r="P400" s="208"/>
      <c r="Q400" s="209"/>
      <c r="R400" s="209"/>
      <c r="S400" s="210"/>
      <c r="T400" s="211"/>
      <c r="U400" s="210"/>
      <c r="V400" s="212"/>
      <c r="W400" s="213"/>
      <c r="X400" s="410"/>
      <c r="AC400" s="127"/>
      <c r="AD400" s="128"/>
      <c r="AE400" s="129"/>
      <c r="AF400" s="130"/>
      <c r="AG400" s="127"/>
      <c r="AH400" s="128"/>
      <c r="AI400" s="131"/>
      <c r="AJ400" s="130"/>
      <c r="AK400" s="281" t="s">
        <v>190</v>
      </c>
    </row>
    <row r="401" spans="1:37" x14ac:dyDescent="0.25">
      <c r="A401" s="244" t="s">
        <v>403</v>
      </c>
      <c r="B401" s="214"/>
      <c r="C401" s="215"/>
      <c r="D401" s="215"/>
      <c r="E401" s="216" t="s">
        <v>40</v>
      </c>
      <c r="F401" s="201">
        <f>F402</f>
        <v>2.5</v>
      </c>
      <c r="G401" s="157">
        <f>G402</f>
        <v>0.7</v>
      </c>
      <c r="H401" s="158">
        <v>0</v>
      </c>
      <c r="I401" s="159">
        <v>0</v>
      </c>
      <c r="J401" s="160">
        <f>G401+I401</f>
        <v>0.7</v>
      </c>
      <c r="K401" s="161">
        <v>0.2</v>
      </c>
      <c r="L401" s="162">
        <v>2</v>
      </c>
      <c r="M401" s="161">
        <f>K401+L401</f>
        <v>2.2000000000000002</v>
      </c>
      <c r="N401" s="163"/>
      <c r="O401" s="164"/>
      <c r="P401" s="164"/>
      <c r="Q401" s="165"/>
      <c r="R401" s="166"/>
      <c r="S401" s="654" t="s">
        <v>72</v>
      </c>
      <c r="T401" s="654" t="s">
        <v>404</v>
      </c>
      <c r="U401" s="654"/>
      <c r="V401" s="435">
        <v>55.404440000000001</v>
      </c>
      <c r="W401" s="436">
        <v>101.89472000000001</v>
      </c>
      <c r="X401" s="656"/>
      <c r="AC401" s="127"/>
      <c r="AD401" s="128"/>
      <c r="AE401" s="129"/>
      <c r="AF401" s="130">
        <v>1</v>
      </c>
      <c r="AG401" s="127"/>
      <c r="AH401" s="128"/>
      <c r="AI401" s="131"/>
      <c r="AJ401" s="130">
        <f>F401</f>
        <v>2.5</v>
      </c>
      <c r="AK401" s="281" t="s">
        <v>190</v>
      </c>
    </row>
    <row r="402" spans="1:37" x14ac:dyDescent="0.25">
      <c r="A402" s="244" t="s">
        <v>20</v>
      </c>
      <c r="B402" s="152"/>
      <c r="C402" s="154"/>
      <c r="D402" s="154"/>
      <c r="E402" s="155"/>
      <c r="F402" s="250">
        <v>2.5</v>
      </c>
      <c r="G402" s="250">
        <v>0.7</v>
      </c>
      <c r="H402" s="458"/>
      <c r="I402" s="459"/>
      <c r="J402" s="188"/>
      <c r="K402" s="188"/>
      <c r="L402" s="460"/>
      <c r="M402" s="461"/>
      <c r="N402" s="462">
        <f>J401</f>
        <v>0.7</v>
      </c>
      <c r="O402" s="278">
        <f>N402/F402*100</f>
        <v>27.999999999999996</v>
      </c>
      <c r="P402" s="279">
        <f>IF(G401&gt;(F402*1.05),0,(F402*1.05)-G401)</f>
        <v>1.925</v>
      </c>
      <c r="Q402" s="279">
        <f>IF(N402&gt;(F402*1.05),0,(F402*1.05)-N402)</f>
        <v>1.925</v>
      </c>
      <c r="R402" s="274">
        <f>IF(N402&gt;(1.05*F402),0,(F402*1.05)-N402)</f>
        <v>1.925</v>
      </c>
      <c r="S402" s="655"/>
      <c r="T402" s="655"/>
      <c r="U402" s="655"/>
      <c r="V402" s="438"/>
      <c r="W402" s="439"/>
      <c r="X402" s="657"/>
      <c r="AC402" s="127"/>
      <c r="AD402" s="128"/>
      <c r="AE402" s="129"/>
      <c r="AF402" s="130"/>
      <c r="AG402" s="127"/>
      <c r="AH402" s="128"/>
      <c r="AI402" s="131"/>
      <c r="AJ402" s="130"/>
      <c r="AK402" s="281" t="s">
        <v>190</v>
      </c>
    </row>
    <row r="403" spans="1:37" x14ac:dyDescent="0.25">
      <c r="T403" s="285"/>
      <c r="W403" s="286"/>
      <c r="X403" s="268"/>
      <c r="Y403" s="169"/>
      <c r="Z403" s="169"/>
      <c r="AA403" s="169"/>
      <c r="AB403" s="169"/>
      <c r="AC403" s="259"/>
    </row>
  </sheetData>
  <mergeCells count="425">
    <mergeCell ref="J8:J9"/>
    <mergeCell ref="K8:K9"/>
    <mergeCell ref="L8:L9"/>
    <mergeCell ref="M8:M9"/>
    <mergeCell ref="N8:O9"/>
    <mergeCell ref="P8:P9"/>
    <mergeCell ref="V3:X3"/>
    <mergeCell ref="B8:B9"/>
    <mergeCell ref="C8:C9"/>
    <mergeCell ref="D8:D9"/>
    <mergeCell ref="E8:E9"/>
    <mergeCell ref="F8:F9"/>
    <mergeCell ref="G8:G9"/>
    <mergeCell ref="H8:H9"/>
    <mergeCell ref="I8:I9"/>
    <mergeCell ref="AA8:AA9"/>
    <mergeCell ref="AB8:AB9"/>
    <mergeCell ref="AC8:AF8"/>
    <mergeCell ref="AG8:AJ8"/>
    <mergeCell ref="S13:S15"/>
    <mergeCell ref="T13:T15"/>
    <mergeCell ref="U13:U15"/>
    <mergeCell ref="X13:X15"/>
    <mergeCell ref="Q8:Q9"/>
    <mergeCell ref="R8:R9"/>
    <mergeCell ref="S8:U8"/>
    <mergeCell ref="V8:W8"/>
    <mergeCell ref="X8:X9"/>
    <mergeCell ref="Y8:Y9"/>
    <mergeCell ref="S17:S19"/>
    <mergeCell ref="T17:T19"/>
    <mergeCell ref="U17:U19"/>
    <mergeCell ref="X17:X19"/>
    <mergeCell ref="S21:S23"/>
    <mergeCell ref="T21:T23"/>
    <mergeCell ref="U21:U23"/>
    <mergeCell ref="X21:X23"/>
    <mergeCell ref="Z8:Z9"/>
    <mergeCell ref="S35:S36"/>
    <mergeCell ref="T35:T36"/>
    <mergeCell ref="U35:U36"/>
    <mergeCell ref="X35:X36"/>
    <mergeCell ref="S38:S41"/>
    <mergeCell ref="T38:T41"/>
    <mergeCell ref="U38:U41"/>
    <mergeCell ref="X38:X41"/>
    <mergeCell ref="S25:S28"/>
    <mergeCell ref="T25:T28"/>
    <mergeCell ref="U25:U28"/>
    <mergeCell ref="X25:X28"/>
    <mergeCell ref="S30:S33"/>
    <mergeCell ref="T30:T33"/>
    <mergeCell ref="U30:U33"/>
    <mergeCell ref="X30:X33"/>
    <mergeCell ref="S51:S53"/>
    <mergeCell ref="T51:T53"/>
    <mergeCell ref="U51:U53"/>
    <mergeCell ref="X51:X53"/>
    <mergeCell ref="S55:S57"/>
    <mergeCell ref="T55:T57"/>
    <mergeCell ref="U55:U57"/>
    <mergeCell ref="X55:X57"/>
    <mergeCell ref="S43:S45"/>
    <mergeCell ref="T43:T45"/>
    <mergeCell ref="U43:U45"/>
    <mergeCell ref="X43:X45"/>
    <mergeCell ref="S47:S49"/>
    <mergeCell ref="T47:T49"/>
    <mergeCell ref="U47:U49"/>
    <mergeCell ref="X47:X49"/>
    <mergeCell ref="S65:S66"/>
    <mergeCell ref="T65:T66"/>
    <mergeCell ref="U65:U66"/>
    <mergeCell ref="X65:X66"/>
    <mergeCell ref="S68:S70"/>
    <mergeCell ref="T68:T70"/>
    <mergeCell ref="U68:U70"/>
    <mergeCell ref="X68:X70"/>
    <mergeCell ref="S58:S60"/>
    <mergeCell ref="T58:T60"/>
    <mergeCell ref="U58:U60"/>
    <mergeCell ref="X58:X60"/>
    <mergeCell ref="S62:S63"/>
    <mergeCell ref="T62:T63"/>
    <mergeCell ref="U62:U63"/>
    <mergeCell ref="X62:X63"/>
    <mergeCell ref="S80:S82"/>
    <mergeCell ref="T80:T82"/>
    <mergeCell ref="U80:U82"/>
    <mergeCell ref="X80:X82"/>
    <mergeCell ref="S84:S86"/>
    <mergeCell ref="T84:T86"/>
    <mergeCell ref="U84:U86"/>
    <mergeCell ref="X84:X86"/>
    <mergeCell ref="S72:S74"/>
    <mergeCell ref="T72:T74"/>
    <mergeCell ref="U72:U74"/>
    <mergeCell ref="X72:X74"/>
    <mergeCell ref="S76:S78"/>
    <mergeCell ref="T76:T78"/>
    <mergeCell ref="U76:U78"/>
    <mergeCell ref="X76:X78"/>
    <mergeCell ref="S96:S98"/>
    <mergeCell ref="T96:T98"/>
    <mergeCell ref="U96:U98"/>
    <mergeCell ref="X96:X98"/>
    <mergeCell ref="S100:S102"/>
    <mergeCell ref="T100:T102"/>
    <mergeCell ref="U100:U102"/>
    <mergeCell ref="X100:X102"/>
    <mergeCell ref="S88:S90"/>
    <mergeCell ref="T88:T90"/>
    <mergeCell ref="U88:U90"/>
    <mergeCell ref="X88:X90"/>
    <mergeCell ref="S92:S94"/>
    <mergeCell ref="T92:T94"/>
    <mergeCell ref="U92:U94"/>
    <mergeCell ref="X92:X94"/>
    <mergeCell ref="S114:S115"/>
    <mergeCell ref="T114:T115"/>
    <mergeCell ref="U114:U115"/>
    <mergeCell ref="X114:X115"/>
    <mergeCell ref="S117:S118"/>
    <mergeCell ref="T117:T118"/>
    <mergeCell ref="U117:U118"/>
    <mergeCell ref="X117:X118"/>
    <mergeCell ref="S104:S106"/>
    <mergeCell ref="T104:T106"/>
    <mergeCell ref="U104:U106"/>
    <mergeCell ref="X104:X108"/>
    <mergeCell ref="S110:S112"/>
    <mergeCell ref="T110:T112"/>
    <mergeCell ref="U110:U112"/>
    <mergeCell ref="X110:X112"/>
    <mergeCell ref="S127:S129"/>
    <mergeCell ref="T127:T129"/>
    <mergeCell ref="U127:U129"/>
    <mergeCell ref="X127:X129"/>
    <mergeCell ref="S131:S132"/>
    <mergeCell ref="T131:T132"/>
    <mergeCell ref="U131:U132"/>
    <mergeCell ref="X131:X132"/>
    <mergeCell ref="S120:S121"/>
    <mergeCell ref="T120:T121"/>
    <mergeCell ref="U120:U121"/>
    <mergeCell ref="X120:X121"/>
    <mergeCell ref="S123:S125"/>
    <mergeCell ref="T123:T125"/>
    <mergeCell ref="U123:U125"/>
    <mergeCell ref="X123:X125"/>
    <mergeCell ref="S140:S142"/>
    <mergeCell ref="T140:T142"/>
    <mergeCell ref="U140:U142"/>
    <mergeCell ref="X140:X144"/>
    <mergeCell ref="S146:S148"/>
    <mergeCell ref="T146:T148"/>
    <mergeCell ref="U146:U148"/>
    <mergeCell ref="X146:X148"/>
    <mergeCell ref="S134:S135"/>
    <mergeCell ref="T134:T135"/>
    <mergeCell ref="U134:U135"/>
    <mergeCell ref="X134:X135"/>
    <mergeCell ref="S137:S138"/>
    <mergeCell ref="T137:T138"/>
    <mergeCell ref="U137:U138"/>
    <mergeCell ref="X137:X138"/>
    <mergeCell ref="S158:S160"/>
    <mergeCell ref="T158:T160"/>
    <mergeCell ref="U158:U160"/>
    <mergeCell ref="X158:X160"/>
    <mergeCell ref="S162:S164"/>
    <mergeCell ref="T162:T164"/>
    <mergeCell ref="U162:U164"/>
    <mergeCell ref="X162:X164"/>
    <mergeCell ref="S150:S152"/>
    <mergeCell ref="T150:T152"/>
    <mergeCell ref="U150:U152"/>
    <mergeCell ref="X150:X152"/>
    <mergeCell ref="S154:S156"/>
    <mergeCell ref="T154:T156"/>
    <mergeCell ref="U154:U156"/>
    <mergeCell ref="X154:X156"/>
    <mergeCell ref="S174:S176"/>
    <mergeCell ref="T174:T176"/>
    <mergeCell ref="U174:U176"/>
    <mergeCell ref="X174:X176"/>
    <mergeCell ref="S178:S180"/>
    <mergeCell ref="T178:T180"/>
    <mergeCell ref="U178:U180"/>
    <mergeCell ref="X178:X180"/>
    <mergeCell ref="S166:S168"/>
    <mergeCell ref="T166:T168"/>
    <mergeCell ref="U166:U168"/>
    <mergeCell ref="X166:X168"/>
    <mergeCell ref="S170:S172"/>
    <mergeCell ref="T170:T172"/>
    <mergeCell ref="U170:U172"/>
    <mergeCell ref="X170:X172"/>
    <mergeCell ref="S190:S191"/>
    <mergeCell ref="T190:T191"/>
    <mergeCell ref="U190:U191"/>
    <mergeCell ref="X190:X191"/>
    <mergeCell ref="S193:S195"/>
    <mergeCell ref="T193:T195"/>
    <mergeCell ref="U193:U195"/>
    <mergeCell ref="X193:X197"/>
    <mergeCell ref="S182:S184"/>
    <mergeCell ref="T182:T184"/>
    <mergeCell ref="U182:U184"/>
    <mergeCell ref="X182:X184"/>
    <mergeCell ref="S186:S188"/>
    <mergeCell ref="T186:T188"/>
    <mergeCell ref="U186:U188"/>
    <mergeCell ref="X186:X188"/>
    <mergeCell ref="S211:S213"/>
    <mergeCell ref="T211:T213"/>
    <mergeCell ref="U211:U213"/>
    <mergeCell ref="X211:X213"/>
    <mergeCell ref="S215:S217"/>
    <mergeCell ref="T215:T217"/>
    <mergeCell ref="U215:U217"/>
    <mergeCell ref="X215:X217"/>
    <mergeCell ref="S199:S201"/>
    <mergeCell ref="T199:T201"/>
    <mergeCell ref="U199:U201"/>
    <mergeCell ref="S205:S207"/>
    <mergeCell ref="T205:T207"/>
    <mergeCell ref="U205:U207"/>
    <mergeCell ref="S226:S227"/>
    <mergeCell ref="T226:T227"/>
    <mergeCell ref="U226:U227"/>
    <mergeCell ref="X226:X227"/>
    <mergeCell ref="S229:S231"/>
    <mergeCell ref="T229:T231"/>
    <mergeCell ref="U229:U231"/>
    <mergeCell ref="X229:X231"/>
    <mergeCell ref="S219:S221"/>
    <mergeCell ref="T219:T221"/>
    <mergeCell ref="U219:U221"/>
    <mergeCell ref="X219:X221"/>
    <mergeCell ref="S223:S224"/>
    <mergeCell ref="T223:T224"/>
    <mergeCell ref="U223:U224"/>
    <mergeCell ref="X223:X224"/>
    <mergeCell ref="S241:S243"/>
    <mergeCell ref="T241:T243"/>
    <mergeCell ref="U241:U243"/>
    <mergeCell ref="X241:X243"/>
    <mergeCell ref="S245:S247"/>
    <mergeCell ref="T245:T247"/>
    <mergeCell ref="U245:U247"/>
    <mergeCell ref="X245:X247"/>
    <mergeCell ref="S233:S235"/>
    <mergeCell ref="T233:T235"/>
    <mergeCell ref="U233:U235"/>
    <mergeCell ref="X233:X236"/>
    <mergeCell ref="S238:S239"/>
    <mergeCell ref="T238:T239"/>
    <mergeCell ref="U238:U239"/>
    <mergeCell ref="X238:X239"/>
    <mergeCell ref="S256:S258"/>
    <mergeCell ref="T256:T258"/>
    <mergeCell ref="U256:U258"/>
    <mergeCell ref="X256:X258"/>
    <mergeCell ref="S260:S261"/>
    <mergeCell ref="T260:T261"/>
    <mergeCell ref="U260:U261"/>
    <mergeCell ref="X260:X261"/>
    <mergeCell ref="S249:S250"/>
    <mergeCell ref="T249:T250"/>
    <mergeCell ref="U249:U250"/>
    <mergeCell ref="X249:X250"/>
    <mergeCell ref="S252:S254"/>
    <mergeCell ref="T252:T254"/>
    <mergeCell ref="U252:U254"/>
    <mergeCell ref="X252:X254"/>
    <mergeCell ref="S271:S272"/>
    <mergeCell ref="T271:T272"/>
    <mergeCell ref="U271:U272"/>
    <mergeCell ref="X271:X272"/>
    <mergeCell ref="S274:S275"/>
    <mergeCell ref="T274:T275"/>
    <mergeCell ref="U274:U275"/>
    <mergeCell ref="X274:X275"/>
    <mergeCell ref="S263:S265"/>
    <mergeCell ref="T263:T265"/>
    <mergeCell ref="U263:U265"/>
    <mergeCell ref="X263:X265"/>
    <mergeCell ref="S267:S269"/>
    <mergeCell ref="T267:T269"/>
    <mergeCell ref="U267:U269"/>
    <mergeCell ref="X267:X269"/>
    <mergeCell ref="S285:S287"/>
    <mergeCell ref="T285:T287"/>
    <mergeCell ref="U285:U287"/>
    <mergeCell ref="X285:X290"/>
    <mergeCell ref="S292:S294"/>
    <mergeCell ref="T292:T294"/>
    <mergeCell ref="U292:U294"/>
    <mergeCell ref="X292:X294"/>
    <mergeCell ref="S277:S279"/>
    <mergeCell ref="T277:T279"/>
    <mergeCell ref="U277:U279"/>
    <mergeCell ref="X277:X279"/>
    <mergeCell ref="S281:S283"/>
    <mergeCell ref="T281:T283"/>
    <mergeCell ref="U281:U283"/>
    <mergeCell ref="X281:X283"/>
    <mergeCell ref="S303:S305"/>
    <mergeCell ref="T303:T305"/>
    <mergeCell ref="U303:U305"/>
    <mergeCell ref="X303:X305"/>
    <mergeCell ref="S307:S308"/>
    <mergeCell ref="T307:T308"/>
    <mergeCell ref="U307:U308"/>
    <mergeCell ref="X307:X308"/>
    <mergeCell ref="S296:S297"/>
    <mergeCell ref="T296:T297"/>
    <mergeCell ref="U296:U297"/>
    <mergeCell ref="X296:X297"/>
    <mergeCell ref="S299:S301"/>
    <mergeCell ref="T299:T301"/>
    <mergeCell ref="U299:U301"/>
    <mergeCell ref="X299:X301"/>
    <mergeCell ref="S318:S320"/>
    <mergeCell ref="T318:T320"/>
    <mergeCell ref="U318:U320"/>
    <mergeCell ref="X318:X320"/>
    <mergeCell ref="S322:S324"/>
    <mergeCell ref="T322:T324"/>
    <mergeCell ref="U322:U324"/>
    <mergeCell ref="X322:X324"/>
    <mergeCell ref="S310:S312"/>
    <mergeCell ref="T310:T312"/>
    <mergeCell ref="U310:U312"/>
    <mergeCell ref="X310:X312"/>
    <mergeCell ref="S314:S316"/>
    <mergeCell ref="T314:T316"/>
    <mergeCell ref="U314:U316"/>
    <mergeCell ref="X314:X316"/>
    <mergeCell ref="S333:S335"/>
    <mergeCell ref="T333:T335"/>
    <mergeCell ref="U333:U335"/>
    <mergeCell ref="X333:X335"/>
    <mergeCell ref="S337:S339"/>
    <mergeCell ref="T337:T339"/>
    <mergeCell ref="U337:U339"/>
    <mergeCell ref="X337:X339"/>
    <mergeCell ref="S326:S327"/>
    <mergeCell ref="T326:T327"/>
    <mergeCell ref="U326:U327"/>
    <mergeCell ref="X326:X327"/>
    <mergeCell ref="S329:S331"/>
    <mergeCell ref="T329:T331"/>
    <mergeCell ref="U329:U331"/>
    <mergeCell ref="X329:X331"/>
    <mergeCell ref="S349:S350"/>
    <mergeCell ref="T349:T350"/>
    <mergeCell ref="U349:U350"/>
    <mergeCell ref="X349:X350"/>
    <mergeCell ref="S352:S355"/>
    <mergeCell ref="T352:T355"/>
    <mergeCell ref="U352:U355"/>
    <mergeCell ref="X352:X355"/>
    <mergeCell ref="S341:S343"/>
    <mergeCell ref="T341:T343"/>
    <mergeCell ref="U341:U343"/>
    <mergeCell ref="X341:X343"/>
    <mergeCell ref="S345:S347"/>
    <mergeCell ref="T345:T347"/>
    <mergeCell ref="U345:U347"/>
    <mergeCell ref="X345:X347"/>
    <mergeCell ref="S365:S366"/>
    <mergeCell ref="T365:T366"/>
    <mergeCell ref="U365:U366"/>
    <mergeCell ref="X365:X366"/>
    <mergeCell ref="S368:S370"/>
    <mergeCell ref="T368:T370"/>
    <mergeCell ref="U368:U370"/>
    <mergeCell ref="X368:X370"/>
    <mergeCell ref="S357:S359"/>
    <mergeCell ref="T357:T359"/>
    <mergeCell ref="U357:U359"/>
    <mergeCell ref="X357:X359"/>
    <mergeCell ref="S361:S363"/>
    <mergeCell ref="T361:T363"/>
    <mergeCell ref="U361:U363"/>
    <mergeCell ref="X361:X363"/>
    <mergeCell ref="X379:X381"/>
    <mergeCell ref="S383:S385"/>
    <mergeCell ref="T383:T385"/>
    <mergeCell ref="U383:U385"/>
    <mergeCell ref="X383:X385"/>
    <mergeCell ref="S372:S374"/>
    <mergeCell ref="T372:T374"/>
    <mergeCell ref="U372:U374"/>
    <mergeCell ref="X372:X374"/>
    <mergeCell ref="S376:S377"/>
    <mergeCell ref="T376:T377"/>
    <mergeCell ref="U376:U377"/>
    <mergeCell ref="X376:X377"/>
    <mergeCell ref="S401:S402"/>
    <mergeCell ref="T401:T402"/>
    <mergeCell ref="U401:U402"/>
    <mergeCell ref="X401:X402"/>
    <mergeCell ref="A7:X7"/>
    <mergeCell ref="S393:S395"/>
    <mergeCell ref="T393:T395"/>
    <mergeCell ref="U393:U395"/>
    <mergeCell ref="X393:X395"/>
    <mergeCell ref="S397:S399"/>
    <mergeCell ref="T397:T399"/>
    <mergeCell ref="U397:U399"/>
    <mergeCell ref="X397:X399"/>
    <mergeCell ref="S387:S388"/>
    <mergeCell ref="T387:T388"/>
    <mergeCell ref="U387:U388"/>
    <mergeCell ref="X387:X388"/>
    <mergeCell ref="S390:S391"/>
    <mergeCell ref="T390:T391"/>
    <mergeCell ref="U390:U391"/>
    <mergeCell ref="X390:X391"/>
    <mergeCell ref="S379:S381"/>
    <mergeCell ref="T379:T381"/>
    <mergeCell ref="U379:U381"/>
  </mergeCells>
  <conditionalFormatting sqref="P235">
    <cfRule type="expression" dxfId="248" priority="24" stopIfTrue="1">
      <formula>AND(P235&lt;&gt;"",OR(P235&lt;=0,P235="-"))</formula>
    </cfRule>
  </conditionalFormatting>
  <conditionalFormatting sqref="Q234">
    <cfRule type="expression" dxfId="247" priority="23" stopIfTrue="1">
      <formula>AND(Q234&lt;&gt;"",OR(Q234&lt;=0,Q234="-"))</formula>
    </cfRule>
  </conditionalFormatting>
  <conditionalFormatting sqref="R234:R235">
    <cfRule type="expression" dxfId="246" priority="22" stopIfTrue="1">
      <formula>AND(R234&lt;&gt;"",OR(R234&lt;=0,R234="-"))</formula>
    </cfRule>
  </conditionalFormatting>
  <conditionalFormatting sqref="Q235">
    <cfRule type="expression" dxfId="245" priority="21" stopIfTrue="1">
      <formula>AND(Q235&lt;&gt;"",OR(Q235&lt;=0,Q235="-"))</formula>
    </cfRule>
  </conditionalFormatting>
  <conditionalFormatting sqref="Q236:R236">
    <cfRule type="expression" dxfId="244" priority="20" stopIfTrue="1">
      <formula>AND(Q236&lt;&gt;"",OR(Q236&lt;=0,Q236="-"))</formula>
    </cfRule>
  </conditionalFormatting>
  <conditionalFormatting sqref="Q233:R233">
    <cfRule type="expression" dxfId="243" priority="19" stopIfTrue="1">
      <formula>AND(Q233&lt;&gt;"",OR(Q233&lt;=0,Q233="-"))</formula>
    </cfRule>
  </conditionalFormatting>
  <conditionalFormatting sqref="P353">
    <cfRule type="expression" dxfId="242" priority="18" stopIfTrue="1">
      <formula>AND(P353&lt;&gt;"",OR(P353&lt;=0,P353="-"))</formula>
    </cfRule>
  </conditionalFormatting>
  <conditionalFormatting sqref="P354">
    <cfRule type="expression" dxfId="241" priority="17" stopIfTrue="1">
      <formula>AND(P354&lt;&gt;"",OR(P354&lt;=0,P354="-"))</formula>
    </cfRule>
  </conditionalFormatting>
  <conditionalFormatting sqref="Q353">
    <cfRule type="expression" dxfId="240" priority="16" stopIfTrue="1">
      <formula>AND(Q353&lt;&gt;"",OR(Q353&lt;=0,Q353="-"))</formula>
    </cfRule>
  </conditionalFormatting>
  <conditionalFormatting sqref="R353:R354">
    <cfRule type="expression" dxfId="239" priority="15" stopIfTrue="1">
      <formula>AND(R353&lt;&gt;"",OR(R353&lt;=0,R353="-"))</formula>
    </cfRule>
  </conditionalFormatting>
  <conditionalFormatting sqref="Q354">
    <cfRule type="expression" dxfId="238" priority="14" stopIfTrue="1">
      <formula>AND(Q354&lt;&gt;"",OR(Q354&lt;=0,Q354="-"))</formula>
    </cfRule>
  </conditionalFormatting>
  <conditionalFormatting sqref="Q355:R355">
    <cfRule type="expression" dxfId="237" priority="13" stopIfTrue="1">
      <formula>AND(Q355&lt;&gt;"",OR(Q355&lt;=0,Q355="-"))</formula>
    </cfRule>
  </conditionalFormatting>
  <conditionalFormatting sqref="Q352:R352">
    <cfRule type="expression" dxfId="236" priority="12" stopIfTrue="1">
      <formula>AND(Q352&lt;&gt;"",OR(Q352&lt;=0,Q352="-"))</formula>
    </cfRule>
  </conditionalFormatting>
  <conditionalFormatting sqref="Q309:R309">
    <cfRule type="expression" dxfId="235" priority="11" stopIfTrue="1">
      <formula>AND(Q309&lt;&gt;"",OR(Q309&lt;=0,Q309="-"))</formula>
    </cfRule>
  </conditionalFormatting>
  <conditionalFormatting sqref="Q202:R202">
    <cfRule type="expression" dxfId="234" priority="10" stopIfTrue="1">
      <formula>AND(Q202&lt;&gt;"",OR(Q202&lt;=0,Q202="-"))</formula>
    </cfRule>
  </conditionalFormatting>
  <conditionalFormatting sqref="Q203:R203">
    <cfRule type="expression" dxfId="233" priority="9" stopIfTrue="1">
      <formula>AND(Q203&lt;&gt;"",OR(Q203&lt;=0,Q203="-"))</formula>
    </cfRule>
  </conditionalFormatting>
  <conditionalFormatting sqref="Q274:R274 P275:R275">
    <cfRule type="expression" dxfId="232" priority="8" stopIfTrue="1">
      <formula>AND(P274&lt;&gt;"",OR(P274&lt;=0,P274="-"))</formula>
    </cfRule>
  </conditionalFormatting>
  <conditionalFormatting sqref="Q37:R37">
    <cfRule type="expression" dxfId="231" priority="7" stopIfTrue="1">
      <formula>AND(Q37&lt;&gt;"",OR(Q37&lt;=0,Q37="-"))</formula>
    </cfRule>
  </conditionalFormatting>
  <conditionalFormatting sqref="Q99:R99">
    <cfRule type="expression" dxfId="230" priority="6" stopIfTrue="1">
      <formula>AND(Q99&lt;&gt;"",OR(Q99&lt;=0,Q99="-"))</formula>
    </cfRule>
  </conditionalFormatting>
  <conditionalFormatting sqref="Q103:R103">
    <cfRule type="expression" dxfId="229" priority="5" stopIfTrue="1">
      <formula>AND(Q103&lt;&gt;"",OR(Q103&lt;=0,Q103="-"))</formula>
    </cfRule>
  </conditionalFormatting>
  <conditionalFormatting sqref="Q192:R192">
    <cfRule type="expression" dxfId="228" priority="4" stopIfTrue="1">
      <formula>AND(Q192&lt;&gt;"",OR(Q192&lt;=0,Q192="-"))</formula>
    </cfRule>
  </conditionalFormatting>
  <conditionalFormatting sqref="Q198:R198">
    <cfRule type="expression" dxfId="227" priority="3" stopIfTrue="1">
      <formula>AND(Q198&lt;&gt;"",OR(Q198&lt;=0,Q198="-"))</formula>
    </cfRule>
  </conditionalFormatting>
  <conditionalFormatting sqref="Q204:R204">
    <cfRule type="expression" dxfId="226" priority="2" stopIfTrue="1">
      <formula>AND(Q204&lt;&gt;"",OR(Q204&lt;=0,Q204="-"))</formula>
    </cfRule>
  </conditionalFormatting>
  <conditionalFormatting sqref="Q58:R58 Q60:R60 P59:R59">
    <cfRule type="expression" dxfId="225" priority="1" stopIfTrue="1">
      <formula>AND(P58&lt;&gt;"",OR(P58&lt;=0,P58="-"))</formula>
    </cfRule>
  </conditionalFormatting>
  <conditionalFormatting sqref="P200:R201 Q196:R197 Q208:R209 P38:R41 Q107:R108 P143:R144 Q199:R199 P10:R10">
    <cfRule type="expression" dxfId="224" priority="224" stopIfTrue="1">
      <formula>AND(P10&lt;&gt;"",OR(P10&lt;=0,P10="-"))</formula>
    </cfRule>
  </conditionalFormatting>
  <conditionalFormatting sqref="Q288:R290 P196:P197 Q403:R65542 P143:P144">
    <cfRule type="expression" dxfId="223" priority="225" stopIfTrue="1">
      <formula>AND(P143&lt;&gt;"",OR(P143=0,P143="-"))</formula>
    </cfRule>
  </conditionalFormatting>
  <conditionalFormatting sqref="O143:O144 O196:O197 O199:O201 O208:O209 O288:O290">
    <cfRule type="expression" dxfId="222" priority="226" stopIfTrue="1">
      <formula>O143&gt;=105</formula>
    </cfRule>
  </conditionalFormatting>
  <conditionalFormatting sqref="Q46:R46">
    <cfRule type="expression" dxfId="221" priority="220" stopIfTrue="1">
      <formula>AND(Q46&lt;&gt;"",OR(Q46&lt;=0,Q46="-"))</formula>
    </cfRule>
  </conditionalFormatting>
  <conditionalFormatting sqref="Q64:R64">
    <cfRule type="expression" dxfId="220" priority="217" stopIfTrue="1">
      <formula>AND(Q64&lt;&gt;"",OR(Q64&lt;=0,Q64="-"))</formula>
    </cfRule>
  </conditionalFormatting>
  <conditionalFormatting sqref="Q16:R16">
    <cfRule type="expression" dxfId="219" priority="223" stopIfTrue="1">
      <formula>AND(Q16&lt;&gt;"",OR(Q16&lt;=0,Q16="-"))</formula>
    </cfRule>
  </conditionalFormatting>
  <conditionalFormatting sqref="Q42:R42">
    <cfRule type="expression" dxfId="218" priority="221" stopIfTrue="1">
      <formula>AND(Q42&lt;&gt;"",OR(Q42&lt;=0,Q42="-"))</formula>
    </cfRule>
  </conditionalFormatting>
  <conditionalFormatting sqref="Q50:R50">
    <cfRule type="expression" dxfId="217" priority="219" stopIfTrue="1">
      <formula>AND(Q50&lt;&gt;"",OR(Q50&lt;=0,Q50="-"))</formula>
    </cfRule>
  </conditionalFormatting>
  <conditionalFormatting sqref="Q34:R34">
    <cfRule type="expression" dxfId="216" priority="222" stopIfTrue="1">
      <formula>AND(Q34&lt;&gt;"",OR(Q34&lt;=0,Q34="-"))</formula>
    </cfRule>
  </conditionalFormatting>
  <conditionalFormatting sqref="Q61:R61">
    <cfRule type="expression" dxfId="215" priority="218" stopIfTrue="1">
      <formula>AND(Q61&lt;&gt;"",OR(Q61&lt;=0,Q61="-"))</formula>
    </cfRule>
  </conditionalFormatting>
  <conditionalFormatting sqref="Q67:R67">
    <cfRule type="expression" dxfId="214" priority="216" stopIfTrue="1">
      <formula>AND(Q67&lt;&gt;"",OR(Q67&lt;=0,Q67="-"))</formula>
    </cfRule>
  </conditionalFormatting>
  <conditionalFormatting sqref="Q71:R71">
    <cfRule type="expression" dxfId="213" priority="215" stopIfTrue="1">
      <formula>AND(Q71&lt;&gt;"",OR(Q71&lt;=0,Q71="-"))</formula>
    </cfRule>
  </conditionalFormatting>
  <conditionalFormatting sqref="Q75:R75">
    <cfRule type="expression" dxfId="212" priority="214" stopIfTrue="1">
      <formula>AND(Q75&lt;&gt;"",OR(Q75&lt;=0,Q75="-"))</formula>
    </cfRule>
  </conditionalFormatting>
  <conditionalFormatting sqref="Q79:R79">
    <cfRule type="expression" dxfId="211" priority="213" stopIfTrue="1">
      <formula>AND(Q79&lt;&gt;"",OR(Q79&lt;=0,Q79="-"))</formula>
    </cfRule>
  </conditionalFormatting>
  <conditionalFormatting sqref="Q83:R83">
    <cfRule type="expression" dxfId="210" priority="212" stopIfTrue="1">
      <formula>AND(Q83&lt;&gt;"",OR(Q83&lt;=0,Q83="-"))</formula>
    </cfRule>
  </conditionalFormatting>
  <conditionalFormatting sqref="Q87:R87">
    <cfRule type="expression" dxfId="209" priority="211" stopIfTrue="1">
      <formula>AND(Q87&lt;&gt;"",OR(Q87&lt;=0,Q87="-"))</formula>
    </cfRule>
  </conditionalFormatting>
  <conditionalFormatting sqref="Q91:R91">
    <cfRule type="expression" dxfId="208" priority="210" stopIfTrue="1">
      <formula>AND(Q91&lt;&gt;"",OR(Q91&lt;=0,Q91="-"))</formula>
    </cfRule>
  </conditionalFormatting>
  <conditionalFormatting sqref="Q95:R95">
    <cfRule type="expression" dxfId="207" priority="209" stopIfTrue="1">
      <formula>AND(Q95&lt;&gt;"",OR(Q95&lt;=0,Q95="-"))</formula>
    </cfRule>
  </conditionalFormatting>
  <conditionalFormatting sqref="Q109:R109">
    <cfRule type="expression" dxfId="206" priority="208" stopIfTrue="1">
      <formula>AND(Q109&lt;&gt;"",OR(Q109&lt;=0,Q109="-"))</formula>
    </cfRule>
  </conditionalFormatting>
  <conditionalFormatting sqref="Q113:R113">
    <cfRule type="expression" dxfId="205" priority="207" stopIfTrue="1">
      <formula>AND(Q113&lt;&gt;"",OR(Q113&lt;=0,Q113="-"))</formula>
    </cfRule>
  </conditionalFormatting>
  <conditionalFormatting sqref="Q149:R149">
    <cfRule type="expression" dxfId="204" priority="195" stopIfTrue="1">
      <formula>AND(Q149&lt;&gt;"",OR(Q149&lt;=0,Q149="-"))</formula>
    </cfRule>
  </conditionalFormatting>
  <conditionalFormatting sqref="Q116:R116">
    <cfRule type="expression" dxfId="203" priority="206" stopIfTrue="1">
      <formula>AND(Q116&lt;&gt;"",OR(Q116&lt;=0,Q116="-"))</formula>
    </cfRule>
  </conditionalFormatting>
  <conditionalFormatting sqref="Q119:R119">
    <cfRule type="expression" dxfId="202" priority="205" stopIfTrue="1">
      <formula>AND(Q119&lt;&gt;"",OR(Q119&lt;=0,Q119="-"))</formula>
    </cfRule>
  </conditionalFormatting>
  <conditionalFormatting sqref="Q122:R122">
    <cfRule type="expression" dxfId="201" priority="204" stopIfTrue="1">
      <formula>AND(Q122&lt;&gt;"",OR(Q122&lt;=0,Q122="-"))</formula>
    </cfRule>
  </conditionalFormatting>
  <conditionalFormatting sqref="Q126:R126">
    <cfRule type="expression" dxfId="200" priority="203" stopIfTrue="1">
      <formula>AND(Q126&lt;&gt;"",OR(Q126&lt;=0,Q126="-"))</formula>
    </cfRule>
  </conditionalFormatting>
  <conditionalFormatting sqref="Q130:R130">
    <cfRule type="expression" dxfId="199" priority="202" stopIfTrue="1">
      <formula>AND(Q130&lt;&gt;"",OR(Q130&lt;=0,Q130="-"))</formula>
    </cfRule>
  </conditionalFormatting>
  <conditionalFormatting sqref="Q133:R133">
    <cfRule type="expression" dxfId="198" priority="201" stopIfTrue="1">
      <formula>AND(Q133&lt;&gt;"",OR(Q133&lt;=0,Q133="-"))</formula>
    </cfRule>
  </conditionalFormatting>
  <conditionalFormatting sqref="Q136:R136">
    <cfRule type="expression" dxfId="197" priority="200" stopIfTrue="1">
      <formula>AND(Q136&lt;&gt;"",OR(Q136&lt;=0,Q136="-"))</formula>
    </cfRule>
  </conditionalFormatting>
  <conditionalFormatting sqref="Q139:R139">
    <cfRule type="expression" dxfId="196" priority="199" stopIfTrue="1">
      <formula>AND(Q139&lt;&gt;"",OR(Q139&lt;=0,Q139="-"))</formula>
    </cfRule>
  </conditionalFormatting>
  <conditionalFormatting sqref="Q153:R153">
    <cfRule type="expression" dxfId="195" priority="196" stopIfTrue="1">
      <formula>AND(Q153&lt;&gt;"",OR(Q153&lt;=0,Q153="-"))</formula>
    </cfRule>
  </conditionalFormatting>
  <conditionalFormatting sqref="Q54:R54">
    <cfRule type="expression" dxfId="194" priority="198" stopIfTrue="1">
      <formula>AND(Q54&lt;&gt;"",OR(Q54&lt;=0,Q54="-"))</formula>
    </cfRule>
  </conditionalFormatting>
  <conditionalFormatting sqref="Q145:R145">
    <cfRule type="expression" dxfId="193" priority="197" stopIfTrue="1">
      <formula>AND(Q145&lt;&gt;"",OR(Q145&lt;=0,Q145="-"))</formula>
    </cfRule>
  </conditionalFormatting>
  <conditionalFormatting sqref="Q185:R185">
    <cfRule type="expression" dxfId="192" priority="187" stopIfTrue="1">
      <formula>AND(Q185&lt;&gt;"",OR(Q185&lt;=0,Q185="-"))</formula>
    </cfRule>
  </conditionalFormatting>
  <conditionalFormatting sqref="Q157:R157">
    <cfRule type="expression" dxfId="191" priority="194" stopIfTrue="1">
      <formula>AND(Q157&lt;&gt;"",OR(Q157&lt;=0,Q157="-"))</formula>
    </cfRule>
  </conditionalFormatting>
  <conditionalFormatting sqref="Q161:R161">
    <cfRule type="expression" dxfId="190" priority="193" stopIfTrue="1">
      <formula>AND(Q161&lt;&gt;"",OR(Q161&lt;=0,Q161="-"))</formula>
    </cfRule>
  </conditionalFormatting>
  <conditionalFormatting sqref="Q165:R165">
    <cfRule type="expression" dxfId="189" priority="192" stopIfTrue="1">
      <formula>AND(Q165&lt;&gt;"",OR(Q165&lt;=0,Q165="-"))</formula>
    </cfRule>
  </conditionalFormatting>
  <conditionalFormatting sqref="Q169:R169">
    <cfRule type="expression" dxfId="188" priority="191" stopIfTrue="1">
      <formula>AND(Q169&lt;&gt;"",OR(Q169&lt;=0,Q169="-"))</formula>
    </cfRule>
  </conditionalFormatting>
  <conditionalFormatting sqref="Q173:R173">
    <cfRule type="expression" dxfId="187" priority="190" stopIfTrue="1">
      <formula>AND(Q173&lt;&gt;"",OR(Q173&lt;=0,Q173="-"))</formula>
    </cfRule>
  </conditionalFormatting>
  <conditionalFormatting sqref="Q177:R177">
    <cfRule type="expression" dxfId="186" priority="189" stopIfTrue="1">
      <formula>AND(Q177&lt;&gt;"",OR(Q177&lt;=0,Q177="-"))</formula>
    </cfRule>
  </conditionalFormatting>
  <conditionalFormatting sqref="Q181:R181">
    <cfRule type="expression" dxfId="185" priority="188" stopIfTrue="1">
      <formula>AND(Q181&lt;&gt;"",OR(Q181&lt;=0,Q181="-"))</formula>
    </cfRule>
  </conditionalFormatting>
  <conditionalFormatting sqref="Q189:R189">
    <cfRule type="expression" dxfId="184" priority="186" stopIfTrue="1">
      <formula>AND(Q189&lt;&gt;"",OR(Q189&lt;=0,Q189="-"))</formula>
    </cfRule>
  </conditionalFormatting>
  <conditionalFormatting sqref="Q210:R210">
    <cfRule type="expression" dxfId="183" priority="185" stopIfTrue="1">
      <formula>AND(Q210&lt;&gt;"",OR(Q210&lt;=0,Q210="-"))</formula>
    </cfRule>
  </conditionalFormatting>
  <conditionalFormatting sqref="Q218:R218">
    <cfRule type="expression" dxfId="182" priority="184" stopIfTrue="1">
      <formula>AND(Q218&lt;&gt;"",OR(Q218&lt;=0,Q218="-"))</formula>
    </cfRule>
  </conditionalFormatting>
  <conditionalFormatting sqref="Q351:R351">
    <cfRule type="expression" dxfId="181" priority="154" stopIfTrue="1">
      <formula>AND(Q351&lt;&gt;"",OR(Q351&lt;=0,Q351="-"))</formula>
    </cfRule>
  </conditionalFormatting>
  <conditionalFormatting sqref="Q222:R222">
    <cfRule type="expression" dxfId="180" priority="183" stopIfTrue="1">
      <formula>AND(Q222&lt;&gt;"",OR(Q222&lt;=0,Q222="-"))</formula>
    </cfRule>
  </conditionalFormatting>
  <conditionalFormatting sqref="Q225:R225">
    <cfRule type="expression" dxfId="179" priority="182" stopIfTrue="1">
      <formula>AND(Q225&lt;&gt;"",OR(Q225&lt;=0,Q225="-"))</formula>
    </cfRule>
  </conditionalFormatting>
  <conditionalFormatting sqref="Q228:R228">
    <cfRule type="expression" dxfId="178" priority="181" stopIfTrue="1">
      <formula>AND(Q228&lt;&gt;"",OR(Q228&lt;=0,Q228="-"))</formula>
    </cfRule>
  </conditionalFormatting>
  <conditionalFormatting sqref="Q306:R306">
    <cfRule type="expression" dxfId="177" priority="163" stopIfTrue="1">
      <formula>AND(Q306&lt;&gt;"",OR(Q306&lt;=0,Q306="-"))</formula>
    </cfRule>
  </conditionalFormatting>
  <conditionalFormatting sqref="Q336:R336">
    <cfRule type="expression" dxfId="176" priority="158" stopIfTrue="1">
      <formula>AND(Q336&lt;&gt;"",OR(Q336&lt;=0,Q336="-"))</formula>
    </cfRule>
  </conditionalFormatting>
  <conditionalFormatting sqref="Q232:R232">
    <cfRule type="expression" dxfId="175" priority="180" stopIfTrue="1">
      <formula>AND(Q232&lt;&gt;"",OR(Q232&lt;=0,Q232="-"))</formula>
    </cfRule>
  </conditionalFormatting>
  <conditionalFormatting sqref="Q237:R237">
    <cfRule type="expression" dxfId="174" priority="179" stopIfTrue="1">
      <formula>AND(Q237&lt;&gt;"",OR(Q237&lt;=0,Q237="-"))</formula>
    </cfRule>
  </conditionalFormatting>
  <conditionalFormatting sqref="Q240:R240">
    <cfRule type="expression" dxfId="173" priority="178" stopIfTrue="1">
      <formula>AND(Q240&lt;&gt;"",OR(Q240&lt;=0,Q240="-"))</formula>
    </cfRule>
  </conditionalFormatting>
  <conditionalFormatting sqref="Q244:R244">
    <cfRule type="expression" dxfId="172" priority="177" stopIfTrue="1">
      <formula>AND(Q244&lt;&gt;"",OR(Q244&lt;=0,Q244="-"))</formula>
    </cfRule>
  </conditionalFormatting>
  <conditionalFormatting sqref="Q248:R248">
    <cfRule type="expression" dxfId="171" priority="176" stopIfTrue="1">
      <formula>AND(Q248&lt;&gt;"",OR(Q248&lt;=0,Q248="-"))</formula>
    </cfRule>
  </conditionalFormatting>
  <conditionalFormatting sqref="Q251:R251">
    <cfRule type="expression" dxfId="170" priority="175" stopIfTrue="1">
      <formula>AND(Q251&lt;&gt;"",OR(Q251&lt;=0,Q251="-"))</formula>
    </cfRule>
  </conditionalFormatting>
  <conditionalFormatting sqref="Q255:R255">
    <cfRule type="expression" dxfId="169" priority="174" stopIfTrue="1">
      <formula>AND(Q255&lt;&gt;"",OR(Q255&lt;=0,Q255="-"))</formula>
    </cfRule>
  </conditionalFormatting>
  <conditionalFormatting sqref="Q259:R259">
    <cfRule type="expression" dxfId="168" priority="173" stopIfTrue="1">
      <formula>AND(Q259&lt;&gt;"",OR(Q259&lt;=0,Q259="-"))</formula>
    </cfRule>
  </conditionalFormatting>
  <conditionalFormatting sqref="Q262:R262">
    <cfRule type="expression" dxfId="167" priority="172" stopIfTrue="1">
      <formula>AND(Q262&lt;&gt;"",OR(Q262&lt;=0,Q262="-"))</formula>
    </cfRule>
  </conditionalFormatting>
  <conditionalFormatting sqref="Q270:R270">
    <cfRule type="expression" dxfId="166" priority="171" stopIfTrue="1">
      <formula>AND(Q270&lt;&gt;"",OR(Q270&lt;=0,Q270="-"))</formula>
    </cfRule>
  </conditionalFormatting>
  <conditionalFormatting sqref="Q273:R273">
    <cfRule type="expression" dxfId="165" priority="170" stopIfTrue="1">
      <formula>AND(Q273&lt;&gt;"",OR(Q273&lt;=0,Q273="-"))</formula>
    </cfRule>
  </conditionalFormatting>
  <conditionalFormatting sqref="Q276:R276">
    <cfRule type="expression" dxfId="164" priority="169" stopIfTrue="1">
      <formula>AND(Q276&lt;&gt;"",OR(Q276&lt;=0,Q276="-"))</formula>
    </cfRule>
  </conditionalFormatting>
  <conditionalFormatting sqref="Q284:R284">
    <cfRule type="expression" dxfId="163" priority="168" stopIfTrue="1">
      <formula>AND(Q284&lt;&gt;"",OR(Q284&lt;=0,Q284="-"))</formula>
    </cfRule>
  </conditionalFormatting>
  <conditionalFormatting sqref="Q291:R291">
    <cfRule type="expression" dxfId="162" priority="167" stopIfTrue="1">
      <formula>AND(Q291&lt;&gt;"",OR(Q291&lt;=0,Q291="-"))</formula>
    </cfRule>
  </conditionalFormatting>
  <conditionalFormatting sqref="Q295:R295">
    <cfRule type="expression" dxfId="161" priority="166" stopIfTrue="1">
      <formula>AND(Q295&lt;&gt;"",OR(Q295&lt;=0,Q295="-"))</formula>
    </cfRule>
  </conditionalFormatting>
  <conditionalFormatting sqref="Q298:R298">
    <cfRule type="expression" dxfId="160" priority="165" stopIfTrue="1">
      <formula>AND(Q298&lt;&gt;"",OR(Q298&lt;=0,Q298="-"))</formula>
    </cfRule>
  </conditionalFormatting>
  <conditionalFormatting sqref="Q302:R302">
    <cfRule type="expression" dxfId="159" priority="164" stopIfTrue="1">
      <formula>AND(Q302&lt;&gt;"",OR(Q302&lt;=0,Q302="-"))</formula>
    </cfRule>
  </conditionalFormatting>
  <conditionalFormatting sqref="Q348:R348">
    <cfRule type="expression" dxfId="158" priority="155" stopIfTrue="1">
      <formula>AND(Q348&lt;&gt;"",OR(Q348&lt;=0,Q348="-"))</formula>
    </cfRule>
  </conditionalFormatting>
  <conditionalFormatting sqref="Q400:R400">
    <cfRule type="expression" dxfId="157" priority="142" stopIfTrue="1">
      <formula>AND(Q400&lt;&gt;"",OR(Q400&lt;=0,Q400="-"))</formula>
    </cfRule>
  </conditionalFormatting>
  <conditionalFormatting sqref="Q313:R313">
    <cfRule type="expression" dxfId="156" priority="162" stopIfTrue="1">
      <formula>AND(Q313&lt;&gt;"",OR(Q313&lt;=0,Q313="-"))</formula>
    </cfRule>
  </conditionalFormatting>
  <conditionalFormatting sqref="Q317:R317">
    <cfRule type="expression" dxfId="155" priority="161" stopIfTrue="1">
      <formula>AND(Q317&lt;&gt;"",OR(Q317&lt;=0,Q317="-"))</formula>
    </cfRule>
  </conditionalFormatting>
  <conditionalFormatting sqref="Q321:R321">
    <cfRule type="expression" dxfId="154" priority="160" stopIfTrue="1">
      <formula>AND(Q321&lt;&gt;"",OR(Q321&lt;=0,Q321="-"))</formula>
    </cfRule>
  </conditionalFormatting>
  <conditionalFormatting sqref="Q325:R325">
    <cfRule type="expression" dxfId="153" priority="159" stopIfTrue="1">
      <formula>AND(Q325&lt;&gt;"",OR(Q325&lt;=0,Q325="-"))</formula>
    </cfRule>
  </conditionalFormatting>
  <conditionalFormatting sqref="Q392:R392">
    <cfRule type="expression" dxfId="152" priority="143" stopIfTrue="1">
      <formula>AND(Q392&lt;&gt;"",OR(Q392&lt;=0,Q392="-"))</formula>
    </cfRule>
  </conditionalFormatting>
  <conditionalFormatting sqref="Q340:R340">
    <cfRule type="expression" dxfId="151" priority="157" stopIfTrue="1">
      <formula>AND(Q340&lt;&gt;"",OR(Q340&lt;=0,Q340="-"))</formula>
    </cfRule>
  </conditionalFormatting>
  <conditionalFormatting sqref="Q344:R344">
    <cfRule type="expression" dxfId="150" priority="156" stopIfTrue="1">
      <formula>AND(Q344&lt;&gt;"",OR(Q344&lt;=0,Q344="-"))</formula>
    </cfRule>
  </conditionalFormatting>
  <conditionalFormatting sqref="Q356:R356">
    <cfRule type="expression" dxfId="149" priority="153" stopIfTrue="1">
      <formula>AND(Q356&lt;&gt;"",OR(Q356&lt;=0,Q356="-"))</formula>
    </cfRule>
  </conditionalFormatting>
  <conditionalFormatting sqref="Q360:R360">
    <cfRule type="expression" dxfId="148" priority="152" stopIfTrue="1">
      <formula>AND(Q360&lt;&gt;"",OR(Q360&lt;=0,Q360="-"))</formula>
    </cfRule>
  </conditionalFormatting>
  <conditionalFormatting sqref="Q364:R364">
    <cfRule type="expression" dxfId="147" priority="151" stopIfTrue="1">
      <formula>AND(Q364&lt;&gt;"",OR(Q364&lt;=0,Q364="-"))</formula>
    </cfRule>
  </conditionalFormatting>
  <conditionalFormatting sqref="Q367:R367">
    <cfRule type="expression" dxfId="146" priority="150" stopIfTrue="1">
      <formula>AND(Q367&lt;&gt;"",OR(Q367&lt;=0,Q367="-"))</formula>
    </cfRule>
  </conditionalFormatting>
  <conditionalFormatting sqref="Q371:R371">
    <cfRule type="expression" dxfId="145" priority="149" stopIfTrue="1">
      <formula>AND(Q371&lt;&gt;"",OR(Q371&lt;=0,Q371="-"))</formula>
    </cfRule>
  </conditionalFormatting>
  <conditionalFormatting sqref="Q375:R375">
    <cfRule type="expression" dxfId="144" priority="148" stopIfTrue="1">
      <formula>AND(Q375&lt;&gt;"",OR(Q375&lt;=0,Q375="-"))</formula>
    </cfRule>
  </conditionalFormatting>
  <conditionalFormatting sqref="Q378:R378">
    <cfRule type="expression" dxfId="143" priority="147" stopIfTrue="1">
      <formula>AND(Q378&lt;&gt;"",OR(Q378&lt;=0,Q378="-"))</formula>
    </cfRule>
  </conditionalFormatting>
  <conditionalFormatting sqref="Q382:R382">
    <cfRule type="expression" dxfId="142" priority="146" stopIfTrue="1">
      <formula>AND(Q382&lt;&gt;"",OR(Q382&lt;=0,Q382="-"))</formula>
    </cfRule>
  </conditionalFormatting>
  <conditionalFormatting sqref="Q386:R386">
    <cfRule type="expression" dxfId="141" priority="145" stopIfTrue="1">
      <formula>AND(Q386&lt;&gt;"",OR(Q386&lt;=0,Q386="-"))</formula>
    </cfRule>
  </conditionalFormatting>
  <conditionalFormatting sqref="Q389:R389">
    <cfRule type="expression" dxfId="140" priority="144" stopIfTrue="1">
      <formula>AND(Q389&lt;&gt;"",OR(Q389&lt;=0,Q389="-"))</formula>
    </cfRule>
  </conditionalFormatting>
  <conditionalFormatting sqref="Q12:R12">
    <cfRule type="expression" dxfId="139" priority="141" stopIfTrue="1">
      <formula>AND(Q12&lt;&gt;"",OR(Q12&lt;=0,Q12="-"))</formula>
    </cfRule>
  </conditionalFormatting>
  <conditionalFormatting sqref="Q214:R214">
    <cfRule type="expression" dxfId="138" priority="140" stopIfTrue="1">
      <formula>AND(Q214&lt;&gt;"",OR(Q214&lt;=0,Q214="-"))</formula>
    </cfRule>
  </conditionalFormatting>
  <conditionalFormatting sqref="Q266:R266">
    <cfRule type="expression" dxfId="137" priority="139" stopIfTrue="1">
      <formula>AND(Q266&lt;&gt;"",OR(Q266&lt;=0,Q266="-"))</formula>
    </cfRule>
  </conditionalFormatting>
  <conditionalFormatting sqref="Q332:R332">
    <cfRule type="expression" dxfId="136" priority="138" stopIfTrue="1">
      <formula>AND(Q332&lt;&gt;"",OR(Q332&lt;=0,Q332="-"))</formula>
    </cfRule>
  </conditionalFormatting>
  <conditionalFormatting sqref="Q396:R396">
    <cfRule type="expression" dxfId="135" priority="137" stopIfTrue="1">
      <formula>AND(Q396&lt;&gt;"",OR(Q396&lt;=0,Q396="-"))</formula>
    </cfRule>
  </conditionalFormatting>
  <conditionalFormatting sqref="Q328:R328">
    <cfRule type="expression" dxfId="134" priority="136" stopIfTrue="1">
      <formula>AND(Q328&lt;&gt;"",OR(Q328&lt;=0,Q328="-"))</formula>
    </cfRule>
  </conditionalFormatting>
  <conditionalFormatting sqref="Q280:R280">
    <cfRule type="expression" dxfId="133" priority="135" stopIfTrue="1">
      <formula>AND(Q280&lt;&gt;"",OR(Q280&lt;=0,Q280="-"))</formula>
    </cfRule>
  </conditionalFormatting>
  <conditionalFormatting sqref="Q20:R20">
    <cfRule type="expression" dxfId="132" priority="134" stopIfTrue="1">
      <formula>AND(Q20&lt;&gt;"",OR(Q20&lt;=0,Q20="-"))</formula>
    </cfRule>
  </conditionalFormatting>
  <conditionalFormatting sqref="Q24:R24">
    <cfRule type="expression" dxfId="131" priority="133" stopIfTrue="1">
      <formula>AND(Q24&lt;&gt;"",OR(Q24&lt;=0,Q24="-"))</formula>
    </cfRule>
  </conditionalFormatting>
  <conditionalFormatting sqref="Q29:R29">
    <cfRule type="expression" dxfId="130" priority="132" stopIfTrue="1">
      <formula>AND(Q29&lt;&gt;"",OR(Q29&lt;=0,Q29="-"))</formula>
    </cfRule>
  </conditionalFormatting>
  <conditionalFormatting sqref="Q13:R13 Q15:R15 P14:R14">
    <cfRule type="expression" dxfId="129" priority="131" stopIfTrue="1">
      <formula>AND(P13&lt;&gt;"",OR(P13&lt;=0,P13="-"))</formula>
    </cfRule>
  </conditionalFormatting>
  <conditionalFormatting sqref="Q17:R17 Q19:R19 P18:R18">
    <cfRule type="expression" dxfId="128" priority="130" stopIfTrue="1">
      <formula>AND(P17&lt;&gt;"",OR(P17&lt;=0,P17="-"))</formula>
    </cfRule>
  </conditionalFormatting>
  <conditionalFormatting sqref="Q21:R21 Q23:R23 P22:R22">
    <cfRule type="expression" dxfId="127" priority="129" stopIfTrue="1">
      <formula>AND(P21&lt;&gt;"",OR(P21&lt;=0,P21="-"))</formula>
    </cfRule>
  </conditionalFormatting>
  <conditionalFormatting sqref="Q43:R43 Q45:R45 P44:R44">
    <cfRule type="expression" dxfId="126" priority="128" stopIfTrue="1">
      <formula>AND(P43&lt;&gt;"",OR(P43&lt;=0,P43="-"))</formula>
    </cfRule>
  </conditionalFormatting>
  <conditionalFormatting sqref="Q47:R47 Q49:R49 P48:R48">
    <cfRule type="expression" dxfId="125" priority="127" stopIfTrue="1">
      <formula>AND(P47&lt;&gt;"",OR(P47&lt;=0,P47="-"))</formula>
    </cfRule>
  </conditionalFormatting>
  <conditionalFormatting sqref="Q51:R51 Q53:R53 P52:R52">
    <cfRule type="expression" dxfId="124" priority="126" stopIfTrue="1">
      <formula>AND(P51&lt;&gt;"",OR(P51&lt;=0,P51="-"))</formula>
    </cfRule>
  </conditionalFormatting>
  <conditionalFormatting sqref="Q55:R55 Q57:R57 P56:R56">
    <cfRule type="expression" dxfId="123" priority="125" stopIfTrue="1">
      <formula>AND(P55&lt;&gt;"",OR(P55&lt;=0,P55="-"))</formula>
    </cfRule>
  </conditionalFormatting>
  <conditionalFormatting sqref="Q68:R68 Q70:R70 P69:R69">
    <cfRule type="expression" dxfId="122" priority="124" stopIfTrue="1">
      <formula>AND(P68&lt;&gt;"",OR(P68&lt;=0,P68="-"))</formula>
    </cfRule>
  </conditionalFormatting>
  <conditionalFormatting sqref="Q72:R72 Q74:R74 P73:R73">
    <cfRule type="expression" dxfId="121" priority="123" stopIfTrue="1">
      <formula>AND(P72&lt;&gt;"",OR(P72&lt;=0,P72="-"))</formula>
    </cfRule>
  </conditionalFormatting>
  <conditionalFormatting sqref="Q76:R76 Q78:R78 P77:R77">
    <cfRule type="expression" dxfId="120" priority="122" stopIfTrue="1">
      <formula>AND(P76&lt;&gt;"",OR(P76&lt;=0,P76="-"))</formula>
    </cfRule>
  </conditionalFormatting>
  <conditionalFormatting sqref="Q80:R80 Q82:R82 P81:R81">
    <cfRule type="expression" dxfId="119" priority="121" stopIfTrue="1">
      <formula>AND(P80&lt;&gt;"",OR(P80&lt;=0,P80="-"))</formula>
    </cfRule>
  </conditionalFormatting>
  <conditionalFormatting sqref="Q84:R84 Q86:R86 P85:R85">
    <cfRule type="expression" dxfId="118" priority="120" stopIfTrue="1">
      <formula>AND(P84&lt;&gt;"",OR(P84&lt;=0,P84="-"))</formula>
    </cfRule>
  </conditionalFormatting>
  <conditionalFormatting sqref="Q88:R88 Q90:R90 P89:R89">
    <cfRule type="expression" dxfId="117" priority="119" stopIfTrue="1">
      <formula>AND(P88&lt;&gt;"",OR(P88&lt;=0,P88="-"))</formula>
    </cfRule>
  </conditionalFormatting>
  <conditionalFormatting sqref="Q92:R92 Q94:R94 P93:R93">
    <cfRule type="expression" dxfId="116" priority="118" stopIfTrue="1">
      <formula>AND(P92&lt;&gt;"",OR(P92&lt;=0,P92="-"))</formula>
    </cfRule>
  </conditionalFormatting>
  <conditionalFormatting sqref="Q96:R96 Q98:R98 P97:R97">
    <cfRule type="expression" dxfId="115" priority="117" stopIfTrue="1">
      <formula>AND(P96&lt;&gt;"",OR(P96&lt;=0,P96="-"))</formula>
    </cfRule>
  </conditionalFormatting>
  <conditionalFormatting sqref="Q100:R100 Q102:R102 P101:R101">
    <cfRule type="expression" dxfId="114" priority="116" stopIfTrue="1">
      <formula>AND(P100&lt;&gt;"",OR(P100&lt;=0,P100="-"))</formula>
    </cfRule>
  </conditionalFormatting>
  <conditionalFormatting sqref="Q104:R104 Q106:R106 P105:R105">
    <cfRule type="expression" dxfId="113" priority="115" stopIfTrue="1">
      <formula>AND(P104&lt;&gt;"",OR(P104&lt;=0,P104="-"))</formula>
    </cfRule>
  </conditionalFormatting>
  <conditionalFormatting sqref="Q110:R110 Q112:R112 P111:R111">
    <cfRule type="expression" dxfId="112" priority="114" stopIfTrue="1">
      <formula>AND(P110&lt;&gt;"",OR(P110&lt;=0,P110="-"))</formula>
    </cfRule>
  </conditionalFormatting>
  <conditionalFormatting sqref="Q123:R123 Q125:R125 P124:R124">
    <cfRule type="expression" dxfId="111" priority="113" stopIfTrue="1">
      <formula>AND(P123&lt;&gt;"",OR(P123&lt;=0,P123="-"))</formula>
    </cfRule>
  </conditionalFormatting>
  <conditionalFormatting sqref="Q127:R127 Q129:R129 P128:R128">
    <cfRule type="expression" dxfId="110" priority="112" stopIfTrue="1">
      <formula>AND(P127&lt;&gt;"",OR(P127&lt;=0,P127="-"))</formula>
    </cfRule>
  </conditionalFormatting>
  <conditionalFormatting sqref="Q140:R140 Q142:R142 P141:R141">
    <cfRule type="expression" dxfId="109" priority="111" stopIfTrue="1">
      <formula>AND(P140&lt;&gt;"",OR(P140&lt;=0,P140="-"))</formula>
    </cfRule>
  </conditionalFormatting>
  <conditionalFormatting sqref="Q146:R146 Q148:R148 P147:R147">
    <cfRule type="expression" dxfId="108" priority="110" stopIfTrue="1">
      <formula>AND(P146&lt;&gt;"",OR(P146&lt;=0,P146="-"))</formula>
    </cfRule>
  </conditionalFormatting>
  <conditionalFormatting sqref="Q150:R150 Q152:R152 P151:R151">
    <cfRule type="expression" dxfId="107" priority="109" stopIfTrue="1">
      <formula>AND(P150&lt;&gt;"",OR(P150&lt;=0,P150="-"))</formula>
    </cfRule>
  </conditionalFormatting>
  <conditionalFormatting sqref="Q154:R154 Q156:R156 P155:R155">
    <cfRule type="expression" dxfId="106" priority="108" stopIfTrue="1">
      <formula>AND(P154&lt;&gt;"",OR(P154&lt;=0,P154="-"))</formula>
    </cfRule>
  </conditionalFormatting>
  <conditionalFormatting sqref="Q158:R158 Q160:R160 P159:R159">
    <cfRule type="expression" dxfId="105" priority="107" stopIfTrue="1">
      <formula>AND(P158&lt;&gt;"",OR(P158&lt;=0,P158="-"))</formula>
    </cfRule>
  </conditionalFormatting>
  <conditionalFormatting sqref="Q162:R162 Q164:R164 P163:R163">
    <cfRule type="expression" dxfId="104" priority="106" stopIfTrue="1">
      <formula>AND(P162&lt;&gt;"",OR(P162&lt;=0,P162="-"))</formula>
    </cfRule>
  </conditionalFormatting>
  <conditionalFormatting sqref="Q166:R166 Q168:R168 P167:R167">
    <cfRule type="expression" dxfId="103" priority="105" stopIfTrue="1">
      <formula>AND(P166&lt;&gt;"",OR(P166&lt;=0,P166="-"))</formula>
    </cfRule>
  </conditionalFormatting>
  <conditionalFormatting sqref="Q170:R170 Q172:R172 P171:R171">
    <cfRule type="expression" dxfId="102" priority="104" stopIfTrue="1">
      <formula>AND(P170&lt;&gt;"",OR(P170&lt;=0,P170="-"))</formula>
    </cfRule>
  </conditionalFormatting>
  <conditionalFormatting sqref="Q174:R174 Q176:R176 P175:R175">
    <cfRule type="expression" dxfId="101" priority="103" stopIfTrue="1">
      <formula>AND(P174&lt;&gt;"",OR(P174&lt;=0,P174="-"))</formula>
    </cfRule>
  </conditionalFormatting>
  <conditionalFormatting sqref="Q178:R178 Q180:R180 P179:R179">
    <cfRule type="expression" dxfId="100" priority="102" stopIfTrue="1">
      <formula>AND(P178&lt;&gt;"",OR(P178&lt;=0,P178="-"))</formula>
    </cfRule>
  </conditionalFormatting>
  <conditionalFormatting sqref="Q182:R182 Q184:R184 P183:R183">
    <cfRule type="expression" dxfId="99" priority="101" stopIfTrue="1">
      <formula>AND(P182&lt;&gt;"",OR(P182&lt;=0,P182="-"))</formula>
    </cfRule>
  </conditionalFormatting>
  <conditionalFormatting sqref="Q186:R186 Q188:R188 P187:R187">
    <cfRule type="expression" dxfId="98" priority="100" stopIfTrue="1">
      <formula>AND(P186&lt;&gt;"",OR(P186&lt;=0,P186="-"))</formula>
    </cfRule>
  </conditionalFormatting>
  <conditionalFormatting sqref="Q193:R193 Q195:R195 P194:R194">
    <cfRule type="expression" dxfId="97" priority="99" stopIfTrue="1">
      <formula>AND(P193&lt;&gt;"",OR(P193&lt;=0,P193="-"))</formula>
    </cfRule>
  </conditionalFormatting>
  <conditionalFormatting sqref="Q205:R205 Q207:R207 P206:R206">
    <cfRule type="expression" dxfId="96" priority="98" stopIfTrue="1">
      <formula>AND(P205&lt;&gt;"",OR(P205&lt;=0,P205="-"))</formula>
    </cfRule>
  </conditionalFormatting>
  <conditionalFormatting sqref="Q211:R211 Q213:R213 P212:R212">
    <cfRule type="expression" dxfId="95" priority="97" stopIfTrue="1">
      <formula>AND(P211&lt;&gt;"",OR(P211&lt;=0,P211="-"))</formula>
    </cfRule>
  </conditionalFormatting>
  <conditionalFormatting sqref="Q215:R215 Q217:R217 P216:R216">
    <cfRule type="expression" dxfId="94" priority="96" stopIfTrue="1">
      <formula>AND(P215&lt;&gt;"",OR(P215&lt;=0,P215="-"))</formula>
    </cfRule>
  </conditionalFormatting>
  <conditionalFormatting sqref="Q219:R219 Q221:R221 P220:R220">
    <cfRule type="expression" dxfId="93" priority="95" stopIfTrue="1">
      <formula>AND(P219&lt;&gt;"",OR(P219&lt;=0,P219="-"))</formula>
    </cfRule>
  </conditionalFormatting>
  <conditionalFormatting sqref="Q229:R229 Q231:R231 P230:R230">
    <cfRule type="expression" dxfId="92" priority="94" stopIfTrue="1">
      <formula>AND(P229&lt;&gt;"",OR(P229&lt;=0,P229="-"))</formula>
    </cfRule>
  </conditionalFormatting>
  <conditionalFormatting sqref="Q241:R241 Q243:R243 P242:R242">
    <cfRule type="expression" dxfId="91" priority="93" stopIfTrue="1">
      <formula>AND(P241&lt;&gt;"",OR(P241&lt;=0,P241="-"))</formula>
    </cfRule>
  </conditionalFormatting>
  <conditionalFormatting sqref="Q245:R245 Q247:R247 P246:R246">
    <cfRule type="expression" dxfId="90" priority="92" stopIfTrue="1">
      <formula>AND(P245&lt;&gt;"",OR(P245&lt;=0,P245="-"))</formula>
    </cfRule>
  </conditionalFormatting>
  <conditionalFormatting sqref="Q252:R252 Q254:R254 P253:R253">
    <cfRule type="expression" dxfId="89" priority="91" stopIfTrue="1">
      <formula>AND(P252&lt;&gt;"",OR(P252&lt;=0,P252="-"))</formula>
    </cfRule>
  </conditionalFormatting>
  <conditionalFormatting sqref="Q256:R256 Q258:R258 P257:R257">
    <cfRule type="expression" dxfId="88" priority="90" stopIfTrue="1">
      <formula>AND(P256&lt;&gt;"",OR(P256&lt;=0,P256="-"))</formula>
    </cfRule>
  </conditionalFormatting>
  <conditionalFormatting sqref="Q263:R263 Q265:R265 P264:R264">
    <cfRule type="expression" dxfId="87" priority="89" stopIfTrue="1">
      <formula>AND(P263&lt;&gt;"",OR(P263&lt;=0,P263="-"))</formula>
    </cfRule>
  </conditionalFormatting>
  <conditionalFormatting sqref="Q267:R267 Q269:R269 P268:R268">
    <cfRule type="expression" dxfId="86" priority="88" stopIfTrue="1">
      <formula>AND(P267&lt;&gt;"",OR(P267&lt;=0,P267="-"))</formula>
    </cfRule>
  </conditionalFormatting>
  <conditionalFormatting sqref="Q277:R277 Q279:R279 P278:R278">
    <cfRule type="expression" dxfId="85" priority="87" stopIfTrue="1">
      <formula>AND(P277&lt;&gt;"",OR(P277&lt;=0,P277="-"))</formula>
    </cfRule>
  </conditionalFormatting>
  <conditionalFormatting sqref="Q281:R281 Q283:R283 P282:R282">
    <cfRule type="expression" dxfId="84" priority="86" stopIfTrue="1">
      <formula>AND(P281&lt;&gt;"",OR(P281&lt;=0,P281="-"))</formula>
    </cfRule>
  </conditionalFormatting>
  <conditionalFormatting sqref="Q285:R285 Q287:R287 P286:R286">
    <cfRule type="expression" dxfId="83" priority="85" stopIfTrue="1">
      <formula>AND(P285&lt;&gt;"",OR(P285&lt;=0,P285="-"))</formula>
    </cfRule>
  </conditionalFormatting>
  <conditionalFormatting sqref="Q292:R292 Q294:R294 P293:R293">
    <cfRule type="expression" dxfId="82" priority="84" stopIfTrue="1">
      <formula>AND(P292&lt;&gt;"",OR(P292&lt;=0,P292="-"))</formula>
    </cfRule>
  </conditionalFormatting>
  <conditionalFormatting sqref="Q299:R299 Q301:R301 P300:R300">
    <cfRule type="expression" dxfId="81" priority="83" stopIfTrue="1">
      <formula>AND(P299&lt;&gt;"",OR(P299&lt;=0,P299="-"))</formula>
    </cfRule>
  </conditionalFormatting>
  <conditionalFormatting sqref="Q303:R303 Q305:R305 P304:R304">
    <cfRule type="expression" dxfId="80" priority="82" stopIfTrue="1">
      <formula>AND(P303&lt;&gt;"",OR(P303&lt;=0,P303="-"))</formula>
    </cfRule>
  </conditionalFormatting>
  <conditionalFormatting sqref="Q310:R310 Q312:R312 P311:R311">
    <cfRule type="expression" dxfId="79" priority="81" stopIfTrue="1">
      <formula>AND(P310&lt;&gt;"",OR(P310&lt;=0,P310="-"))</formula>
    </cfRule>
  </conditionalFormatting>
  <conditionalFormatting sqref="Q314:R314 Q316:R316 P315:R315">
    <cfRule type="expression" dxfId="78" priority="80" stopIfTrue="1">
      <formula>AND(P314&lt;&gt;"",OR(P314&lt;=0,P314="-"))</formula>
    </cfRule>
  </conditionalFormatting>
  <conditionalFormatting sqref="Q318:R318 Q320:R320 P319:R319">
    <cfRule type="expression" dxfId="77" priority="79" stopIfTrue="1">
      <formula>AND(P318&lt;&gt;"",OR(P318&lt;=0,P318="-"))</formula>
    </cfRule>
  </conditionalFormatting>
  <conditionalFormatting sqref="Q322:R322 Q324:R324 P323:R323">
    <cfRule type="expression" dxfId="76" priority="78" stopIfTrue="1">
      <formula>AND(P322&lt;&gt;"",OR(P322&lt;=0,P322="-"))</formula>
    </cfRule>
  </conditionalFormatting>
  <conditionalFormatting sqref="Q329:R329 Q331:R331 P330:R330">
    <cfRule type="expression" dxfId="75" priority="77" stopIfTrue="1">
      <formula>AND(P329&lt;&gt;"",OR(P329&lt;=0,P329="-"))</formula>
    </cfRule>
  </conditionalFormatting>
  <conditionalFormatting sqref="Q337:R337 Q339:R339 P338:R338">
    <cfRule type="expression" dxfId="74" priority="76" stopIfTrue="1">
      <formula>AND(P337&lt;&gt;"",OR(P337&lt;=0,P337="-"))</formula>
    </cfRule>
  </conditionalFormatting>
  <conditionalFormatting sqref="Q333:R333 Q335:R335 P334:R334">
    <cfRule type="expression" dxfId="73" priority="75" stopIfTrue="1">
      <formula>AND(P333&lt;&gt;"",OR(P333&lt;=0,P333="-"))</formula>
    </cfRule>
  </conditionalFormatting>
  <conditionalFormatting sqref="Q341:R341 Q343:R343 P342:R342">
    <cfRule type="expression" dxfId="72" priority="74" stopIfTrue="1">
      <formula>AND(P341&lt;&gt;"",OR(P341&lt;=0,P341="-"))</formula>
    </cfRule>
  </conditionalFormatting>
  <conditionalFormatting sqref="Q345:R345 Q347:R347 P346:R346">
    <cfRule type="expression" dxfId="71" priority="73" stopIfTrue="1">
      <formula>AND(P345&lt;&gt;"",OR(P345&lt;=0,P345="-"))</formula>
    </cfRule>
  </conditionalFormatting>
  <conditionalFormatting sqref="Q357:R357 Q359:R359 P358:R358">
    <cfRule type="expression" dxfId="70" priority="72" stopIfTrue="1">
      <formula>AND(P357&lt;&gt;"",OR(P357&lt;=0,P357="-"))</formula>
    </cfRule>
  </conditionalFormatting>
  <conditionalFormatting sqref="Q361:R361 Q363:R363 P362:R362">
    <cfRule type="expression" dxfId="69" priority="71" stopIfTrue="1">
      <formula>AND(P361&lt;&gt;"",OR(P361&lt;=0,P361="-"))</formula>
    </cfRule>
  </conditionalFormatting>
  <conditionalFormatting sqref="Q368:R368 Q370:R370 P369:R369">
    <cfRule type="expression" dxfId="68" priority="70" stopIfTrue="1">
      <formula>AND(P368&lt;&gt;"",OR(P368&lt;=0,P368="-"))</formula>
    </cfRule>
  </conditionalFormatting>
  <conditionalFormatting sqref="Q372:R372 Q374:R374 P373:R373">
    <cfRule type="expression" dxfId="67" priority="69" stopIfTrue="1">
      <formula>AND(P372&lt;&gt;"",OR(P372&lt;=0,P372="-"))</formula>
    </cfRule>
  </conditionalFormatting>
  <conditionalFormatting sqref="Q379:R379 Q381:R381 P380:R380">
    <cfRule type="expression" dxfId="66" priority="68" stopIfTrue="1">
      <formula>AND(P379&lt;&gt;"",OR(P379&lt;=0,P379="-"))</formula>
    </cfRule>
  </conditionalFormatting>
  <conditionalFormatting sqref="Q383:R383 Q385:R385 P384:R384">
    <cfRule type="expression" dxfId="65" priority="67" stopIfTrue="1">
      <formula>AND(P383&lt;&gt;"",OR(P383&lt;=0,P383="-"))</formula>
    </cfRule>
  </conditionalFormatting>
  <conditionalFormatting sqref="Q393:R393 Q395:R395 P394:R394">
    <cfRule type="expression" dxfId="64" priority="66" stopIfTrue="1">
      <formula>AND(P393&lt;&gt;"",OR(P393&lt;=0,P393="-"))</formula>
    </cfRule>
  </conditionalFormatting>
  <conditionalFormatting sqref="Q397:R397 Q399:R399 P398:R398">
    <cfRule type="expression" dxfId="63" priority="65" stopIfTrue="1">
      <formula>AND(P397&lt;&gt;"",OR(P397&lt;=0,P397="-"))</formula>
    </cfRule>
  </conditionalFormatting>
  <conditionalFormatting sqref="Q35:R35 P36:R36">
    <cfRule type="expression" dxfId="62" priority="64" stopIfTrue="1">
      <formula>AND(P35&lt;&gt;"",OR(P35&lt;=0,P35="-"))</formula>
    </cfRule>
  </conditionalFormatting>
  <conditionalFormatting sqref="Q62:R62 P63:R63">
    <cfRule type="expression" dxfId="61" priority="63" stopIfTrue="1">
      <formula>AND(P62&lt;&gt;"",OR(P62&lt;=0,P62="-"))</formula>
    </cfRule>
  </conditionalFormatting>
  <conditionalFormatting sqref="Q65:R65 P66:R66">
    <cfRule type="expression" dxfId="60" priority="62" stopIfTrue="1">
      <formula>AND(P65&lt;&gt;"",OR(P65&lt;=0,P65="-"))</formula>
    </cfRule>
  </conditionalFormatting>
  <conditionalFormatting sqref="Q114:R114 P115:R115">
    <cfRule type="expression" dxfId="59" priority="61" stopIfTrue="1">
      <formula>AND(P114&lt;&gt;"",OR(P114&lt;=0,P114="-"))</formula>
    </cfRule>
  </conditionalFormatting>
  <conditionalFormatting sqref="Q117:R117 P118:R118">
    <cfRule type="expression" dxfId="58" priority="60" stopIfTrue="1">
      <formula>AND(P117&lt;&gt;"",OR(P117&lt;=0,P117="-"))</formula>
    </cfRule>
  </conditionalFormatting>
  <conditionalFormatting sqref="Q120:R120 P121:R121">
    <cfRule type="expression" dxfId="57" priority="59" stopIfTrue="1">
      <formula>AND(P120&lt;&gt;"",OR(P120&lt;=0,P120="-"))</formula>
    </cfRule>
  </conditionalFormatting>
  <conditionalFormatting sqref="Q131:R131 P132:R132">
    <cfRule type="expression" dxfId="56" priority="58" stopIfTrue="1">
      <formula>AND(P131&lt;&gt;"",OR(P131&lt;=0,P131="-"))</formula>
    </cfRule>
  </conditionalFormatting>
  <conditionalFormatting sqref="Q134:R134 P135:R135">
    <cfRule type="expression" dxfId="55" priority="57" stopIfTrue="1">
      <formula>AND(P134&lt;&gt;"",OR(P134&lt;=0,P134="-"))</formula>
    </cfRule>
  </conditionalFormatting>
  <conditionalFormatting sqref="Q137:R137 P138:R138">
    <cfRule type="expression" dxfId="54" priority="56" stopIfTrue="1">
      <formula>AND(P137&lt;&gt;"",OR(P137&lt;=0,P137="-"))</formula>
    </cfRule>
  </conditionalFormatting>
  <conditionalFormatting sqref="Q190:R190 P191:R191">
    <cfRule type="expression" dxfId="53" priority="55" stopIfTrue="1">
      <formula>AND(P190&lt;&gt;"",OR(P190&lt;=0,P190="-"))</formula>
    </cfRule>
  </conditionalFormatting>
  <conditionalFormatting sqref="Q223:R223 P224:R224">
    <cfRule type="expression" dxfId="52" priority="54" stopIfTrue="1">
      <formula>AND(P223&lt;&gt;"",OR(P223&lt;=0,P223="-"))</formula>
    </cfRule>
  </conditionalFormatting>
  <conditionalFormatting sqref="Q226:R226 P227:R227">
    <cfRule type="expression" dxfId="51" priority="53" stopIfTrue="1">
      <formula>AND(P226&lt;&gt;"",OR(P226&lt;=0,P226="-"))</formula>
    </cfRule>
  </conditionalFormatting>
  <conditionalFormatting sqref="Q238:R238 P239:R239">
    <cfRule type="expression" dxfId="50" priority="52" stopIfTrue="1">
      <formula>AND(P238&lt;&gt;"",OR(P238&lt;=0,P238="-"))</formula>
    </cfRule>
  </conditionalFormatting>
  <conditionalFormatting sqref="Q249:R249 P250:R250">
    <cfRule type="expression" dxfId="49" priority="51" stopIfTrue="1">
      <formula>AND(P249&lt;&gt;"",OR(P249&lt;=0,P249="-"))</formula>
    </cfRule>
  </conditionalFormatting>
  <conditionalFormatting sqref="Q260:R260 P261:R261">
    <cfRule type="expression" dxfId="48" priority="50" stopIfTrue="1">
      <formula>AND(P260&lt;&gt;"",OR(P260&lt;=0,P260="-"))</formula>
    </cfRule>
  </conditionalFormatting>
  <conditionalFormatting sqref="Q271:R271 P272:R272">
    <cfRule type="expression" dxfId="47" priority="49" stopIfTrue="1">
      <formula>AND(P271&lt;&gt;"",OR(P271&lt;=0,P271="-"))</formula>
    </cfRule>
  </conditionalFormatting>
  <conditionalFormatting sqref="Q296:R296 P297:R297">
    <cfRule type="expression" dxfId="46" priority="48" stopIfTrue="1">
      <formula>AND(P296&lt;&gt;"",OR(P296&lt;=0,P296="-"))</formula>
    </cfRule>
  </conditionalFormatting>
  <conditionalFormatting sqref="Q307:R307 P308:R308">
    <cfRule type="expression" dxfId="45" priority="47" stopIfTrue="1">
      <formula>AND(P307&lt;&gt;"",OR(P307&lt;=0,P307="-"))</formula>
    </cfRule>
  </conditionalFormatting>
  <conditionalFormatting sqref="Q326:R326 P327:R327">
    <cfRule type="expression" dxfId="44" priority="46" stopIfTrue="1">
      <formula>AND(P326&lt;&gt;"",OR(P326&lt;=0,P326="-"))</formula>
    </cfRule>
  </conditionalFormatting>
  <conditionalFormatting sqref="Q349:R349 P350:R350">
    <cfRule type="expression" dxfId="43" priority="45" stopIfTrue="1">
      <formula>AND(P349&lt;&gt;"",OR(P349&lt;=0,P349="-"))</formula>
    </cfRule>
  </conditionalFormatting>
  <conditionalFormatting sqref="Q365:R365 P366:R366">
    <cfRule type="expression" dxfId="42" priority="44" stopIfTrue="1">
      <formula>AND(P365&lt;&gt;"",OR(P365&lt;=0,P365="-"))</formula>
    </cfRule>
  </conditionalFormatting>
  <conditionalFormatting sqref="Q376:R376 P377:R377">
    <cfRule type="expression" dxfId="41" priority="43" stopIfTrue="1">
      <formula>AND(P376&lt;&gt;"",OR(P376&lt;=0,P376="-"))</formula>
    </cfRule>
  </conditionalFormatting>
  <conditionalFormatting sqref="Q387:R387 P388:R388">
    <cfRule type="expression" dxfId="40" priority="42" stopIfTrue="1">
      <formula>AND(P387&lt;&gt;"",OR(P387&lt;=0,P387="-"))</formula>
    </cfRule>
  </conditionalFormatting>
  <conditionalFormatting sqref="Q390:R390 P391:R391">
    <cfRule type="expression" dxfId="39" priority="41" stopIfTrue="1">
      <formula>AND(P390&lt;&gt;"",OR(P390&lt;=0,P390="-"))</formula>
    </cfRule>
  </conditionalFormatting>
  <conditionalFormatting sqref="Q401:R401 P402:R402">
    <cfRule type="expression" dxfId="38" priority="40" stopIfTrue="1">
      <formula>AND(P401&lt;&gt;"",OR(P401&lt;=0,P401="-"))</formula>
    </cfRule>
  </conditionalFormatting>
  <conditionalFormatting sqref="P26">
    <cfRule type="expression" dxfId="37" priority="39" stopIfTrue="1">
      <formula>AND(P26&lt;&gt;"",OR(P26&lt;=0,P26="-"))</formula>
    </cfRule>
  </conditionalFormatting>
  <conditionalFormatting sqref="P27">
    <cfRule type="expression" dxfId="36" priority="38" stopIfTrue="1">
      <formula>AND(P27&lt;&gt;"",OR(P27&lt;=0,P27="-"))</formula>
    </cfRule>
  </conditionalFormatting>
  <conditionalFormatting sqref="Q26">
    <cfRule type="expression" dxfId="35" priority="37" stopIfTrue="1">
      <formula>AND(Q26&lt;&gt;"",OR(Q26&lt;=0,Q26="-"))</formula>
    </cfRule>
  </conditionalFormatting>
  <conditionalFormatting sqref="R26:R27">
    <cfRule type="expression" dxfId="34" priority="36" stopIfTrue="1">
      <formula>AND(R26&lt;&gt;"",OR(R26&lt;=0,R26="-"))</formula>
    </cfRule>
  </conditionalFormatting>
  <conditionalFormatting sqref="Q27">
    <cfRule type="expression" dxfId="33" priority="35" stopIfTrue="1">
      <formula>AND(Q27&lt;&gt;"",OR(Q27&lt;=0,Q27="-"))</formula>
    </cfRule>
  </conditionalFormatting>
  <conditionalFormatting sqref="Q28:R28">
    <cfRule type="expression" dxfId="32" priority="34" stopIfTrue="1">
      <formula>AND(Q28&lt;&gt;"",OR(Q28&lt;=0,Q28="-"))</formula>
    </cfRule>
  </conditionalFormatting>
  <conditionalFormatting sqref="Q25:R25">
    <cfRule type="expression" dxfId="31" priority="33" stopIfTrue="1">
      <formula>AND(Q25&lt;&gt;"",OR(Q25&lt;=0,Q25="-"))</formula>
    </cfRule>
  </conditionalFormatting>
  <conditionalFormatting sqref="P31">
    <cfRule type="expression" dxfId="30" priority="32" stopIfTrue="1">
      <formula>AND(P31&lt;&gt;"",OR(P31&lt;=0,P31="-"))</formula>
    </cfRule>
  </conditionalFormatting>
  <conditionalFormatting sqref="P32">
    <cfRule type="expression" dxfId="29" priority="31" stopIfTrue="1">
      <formula>AND(P32&lt;&gt;"",OR(P32&lt;=0,P32="-"))</formula>
    </cfRule>
  </conditionalFormatting>
  <conditionalFormatting sqref="Q31">
    <cfRule type="expression" dxfId="28" priority="30" stopIfTrue="1">
      <formula>AND(Q31&lt;&gt;"",OR(Q31&lt;=0,Q31="-"))</formula>
    </cfRule>
  </conditionalFormatting>
  <conditionalFormatting sqref="R31:R32">
    <cfRule type="expression" dxfId="27" priority="29" stopIfTrue="1">
      <formula>AND(R31&lt;&gt;"",OR(R31&lt;=0,R31="-"))</formula>
    </cfRule>
  </conditionalFormatting>
  <conditionalFormatting sqref="Q32">
    <cfRule type="expression" dxfId="26" priority="28" stopIfTrue="1">
      <formula>AND(Q32&lt;&gt;"",OR(Q32&lt;=0,Q32="-"))</formula>
    </cfRule>
  </conditionalFormatting>
  <conditionalFormatting sqref="Q33:R33">
    <cfRule type="expression" dxfId="25" priority="27" stopIfTrue="1">
      <formula>AND(Q33&lt;&gt;"",OR(Q33&lt;=0,Q33="-"))</formula>
    </cfRule>
  </conditionalFormatting>
  <conditionalFormatting sqref="Q30:R30">
    <cfRule type="expression" dxfId="24" priority="26" stopIfTrue="1">
      <formula>AND(Q30&lt;&gt;"",OR(Q30&lt;=0,Q30="-"))</formula>
    </cfRule>
  </conditionalFormatting>
  <conditionalFormatting sqref="P234">
    <cfRule type="expression" dxfId="23" priority="25" stopIfTrue="1">
      <formula>AND(P234&lt;&gt;"",OR(P234&lt;=0,P234="-"))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7"/>
  <sheetViews>
    <sheetView topLeftCell="A30" zoomScale="85" zoomScaleNormal="85" workbookViewId="0">
      <selection activeCell="G14" sqref="G14"/>
    </sheetView>
  </sheetViews>
  <sheetFormatPr defaultRowHeight="14.25" outlineLevelRow="1" x14ac:dyDescent="0.25"/>
  <cols>
    <col min="1" max="1" width="30.42578125" style="43" customWidth="1"/>
    <col min="2" max="2" width="10.85546875" style="56" customWidth="1"/>
    <col min="3" max="3" width="11.7109375" style="56" customWidth="1"/>
    <col min="4" max="4" width="11.5703125" style="56" customWidth="1"/>
    <col min="5" max="5" width="8.7109375" style="56" customWidth="1"/>
    <col min="6" max="6" width="16.7109375" style="22" customWidth="1"/>
    <col min="7" max="7" width="15.140625" style="56" customWidth="1"/>
    <col min="8" max="8" width="13.140625" style="23" customWidth="1"/>
    <col min="9" max="9" width="13.42578125" style="23" customWidth="1" collapsed="1"/>
    <col min="10" max="12" width="12.140625" style="23" customWidth="1"/>
    <col min="13" max="13" width="13.5703125" style="56" customWidth="1"/>
    <col min="14" max="14" width="16.140625" style="23" customWidth="1"/>
    <col min="15" max="15" width="10.5703125" style="56" customWidth="1"/>
    <col min="16" max="16" width="20.28515625" style="56" customWidth="1"/>
    <col min="17" max="17" width="20" style="56" customWidth="1"/>
    <col min="18" max="18" width="29.5703125" style="56" customWidth="1"/>
    <col min="19" max="19" width="23.85546875" style="7" customWidth="1" collapsed="1"/>
    <col min="20" max="20" width="22.140625" style="7" customWidth="1"/>
    <col min="21" max="21" width="19.42578125" style="7" customWidth="1"/>
    <col min="22" max="22" width="13.85546875" style="7" customWidth="1"/>
    <col min="23" max="23" width="12.140625" style="7" customWidth="1"/>
    <col min="24" max="24" width="23.140625" style="56" customWidth="1"/>
    <col min="25" max="16384" width="9.140625" style="9"/>
  </cols>
  <sheetData>
    <row r="1" spans="1:30" ht="14.25" hidden="1" customHeight="1" x14ac:dyDescent="0.25">
      <c r="B1" s="38"/>
      <c r="F1" s="29"/>
      <c r="G1" s="38"/>
      <c r="M1" s="23"/>
      <c r="S1" s="28"/>
      <c r="T1" s="28"/>
      <c r="U1" s="28"/>
      <c r="V1" s="28"/>
      <c r="W1" s="28"/>
    </row>
    <row r="2" spans="1:30" ht="20.25" hidden="1" customHeight="1" x14ac:dyDescent="0.25">
      <c r="B2" s="38"/>
      <c r="F2" s="29"/>
      <c r="G2" s="38"/>
      <c r="M2" s="23"/>
      <c r="S2" s="28"/>
      <c r="T2" s="28"/>
      <c r="U2" s="28"/>
      <c r="V2" s="28"/>
      <c r="W2" s="28"/>
      <c r="X2" s="28"/>
    </row>
    <row r="3" spans="1:30" s="10" customFormat="1" ht="21" hidden="1" customHeight="1" x14ac:dyDescent="0.25">
      <c r="A3" s="43"/>
      <c r="B3" s="38"/>
      <c r="C3" s="56"/>
      <c r="D3" s="56"/>
      <c r="E3" s="56"/>
      <c r="F3" s="29"/>
      <c r="G3" s="38"/>
      <c r="H3" s="11"/>
      <c r="I3" s="11"/>
      <c r="J3" s="11"/>
      <c r="K3" s="11"/>
      <c r="L3" s="11"/>
      <c r="M3" s="11"/>
      <c r="X3" s="28" t="s">
        <v>0</v>
      </c>
    </row>
    <row r="4" spans="1:30" s="10" customFormat="1" ht="35.25" hidden="1" customHeight="1" x14ac:dyDescent="0.25">
      <c r="A4" s="44"/>
      <c r="B4" s="41"/>
      <c r="C4" s="7"/>
      <c r="D4" s="7"/>
      <c r="E4" s="7"/>
      <c r="F4" s="30"/>
      <c r="G4" s="39"/>
      <c r="H4" s="11"/>
      <c r="I4" s="11"/>
      <c r="J4" s="11"/>
      <c r="K4" s="11"/>
      <c r="L4" s="11"/>
      <c r="M4" s="11"/>
      <c r="S4" s="70"/>
      <c r="T4" s="70"/>
      <c r="U4" s="70"/>
      <c r="V4" s="70"/>
      <c r="W4" s="70"/>
      <c r="X4" s="305" t="s">
        <v>1</v>
      </c>
    </row>
    <row r="5" spans="1:30" s="10" customFormat="1" ht="22.5" hidden="1" customHeight="1" x14ac:dyDescent="0.25">
      <c r="A5" s="43"/>
      <c r="B5" s="38"/>
      <c r="C5" s="56"/>
      <c r="D5" s="56"/>
      <c r="E5" s="56"/>
      <c r="F5" s="31"/>
      <c r="G5" s="40"/>
      <c r="H5" s="11"/>
      <c r="I5" s="11"/>
      <c r="J5" s="11"/>
      <c r="K5" s="11"/>
      <c r="L5" s="11"/>
      <c r="M5" s="11"/>
      <c r="S5" s="70"/>
      <c r="T5" s="70"/>
      <c r="U5" s="70"/>
      <c r="V5" s="70"/>
      <c r="W5" s="70"/>
      <c r="X5" s="70" t="s">
        <v>2</v>
      </c>
    </row>
    <row r="6" spans="1:30" s="10" customFormat="1" ht="22.5" customHeight="1" x14ac:dyDescent="0.25">
      <c r="A6" s="43"/>
      <c r="B6" s="87"/>
      <c r="C6" s="56"/>
      <c r="D6" s="56"/>
      <c r="E6" s="56"/>
      <c r="F6" s="29"/>
      <c r="G6" s="38"/>
      <c r="H6" s="23"/>
      <c r="I6" s="23"/>
      <c r="J6" s="23"/>
      <c r="K6" s="23"/>
      <c r="L6" s="23"/>
      <c r="M6" s="23"/>
      <c r="N6" s="23"/>
      <c r="O6" s="56"/>
      <c r="P6" s="56"/>
      <c r="Q6" s="56"/>
      <c r="R6" s="56"/>
      <c r="S6" s="28"/>
      <c r="T6" s="28"/>
      <c r="U6" s="28"/>
      <c r="V6" s="28"/>
      <c r="W6" s="28"/>
      <c r="X6" s="56"/>
    </row>
    <row r="7" spans="1:30" s="10" customFormat="1" ht="22.5" customHeight="1" x14ac:dyDescent="0.25">
      <c r="A7" s="43"/>
      <c r="B7" s="87"/>
      <c r="C7" s="56"/>
      <c r="D7" s="56"/>
      <c r="E7" s="56"/>
      <c r="F7" s="29"/>
      <c r="G7" s="38"/>
      <c r="H7" s="23"/>
      <c r="I7" s="23"/>
      <c r="J7" s="23"/>
      <c r="K7" s="23"/>
      <c r="L7" s="23"/>
      <c r="M7" s="23"/>
      <c r="N7" s="23"/>
      <c r="O7" s="56"/>
      <c r="P7" s="56"/>
      <c r="Q7" s="56"/>
      <c r="R7" s="56"/>
      <c r="S7" s="28"/>
      <c r="T7" s="28"/>
      <c r="U7" s="28"/>
      <c r="V7" s="28"/>
      <c r="W7" s="28"/>
      <c r="X7" s="28"/>
    </row>
    <row r="8" spans="1:30" s="10" customFormat="1" ht="22.5" customHeight="1" x14ac:dyDescent="0.25">
      <c r="A8" s="43"/>
      <c r="B8" s="87"/>
      <c r="C8" s="56"/>
      <c r="D8" s="56"/>
      <c r="E8" s="56"/>
      <c r="F8" s="29"/>
      <c r="G8" s="38"/>
      <c r="H8" s="11"/>
      <c r="I8" s="11"/>
      <c r="J8" s="11"/>
      <c r="K8" s="11"/>
      <c r="L8" s="11"/>
      <c r="M8" s="11"/>
      <c r="V8" s="28" t="s">
        <v>0</v>
      </c>
    </row>
    <row r="9" spans="1:30" s="10" customFormat="1" ht="22.5" customHeight="1" x14ac:dyDescent="0.25">
      <c r="A9" s="44"/>
      <c r="B9" s="88"/>
      <c r="C9" s="7"/>
      <c r="D9" s="7"/>
      <c r="E9" s="7"/>
      <c r="F9" s="30"/>
      <c r="G9" s="39"/>
      <c r="H9" s="11"/>
      <c r="I9" s="11"/>
      <c r="J9" s="11"/>
      <c r="K9" s="11"/>
      <c r="L9" s="11"/>
      <c r="M9" s="11"/>
      <c r="S9" s="70"/>
      <c r="T9" s="70"/>
      <c r="U9" s="70"/>
      <c r="V9" s="566" t="s">
        <v>1</v>
      </c>
      <c r="W9" s="567"/>
      <c r="X9" s="567"/>
    </row>
    <row r="10" spans="1:30" s="10" customFormat="1" ht="22.5" customHeight="1" x14ac:dyDescent="0.25">
      <c r="A10" s="43"/>
      <c r="B10" s="87"/>
      <c r="C10" s="56"/>
      <c r="D10" s="56"/>
      <c r="E10" s="56"/>
      <c r="F10" s="31"/>
      <c r="G10" s="40"/>
      <c r="H10" s="11"/>
      <c r="I10" s="11"/>
      <c r="J10" s="11"/>
      <c r="K10" s="11"/>
      <c r="L10" s="11"/>
      <c r="M10" s="11"/>
      <c r="S10" s="70"/>
      <c r="T10" s="70"/>
      <c r="U10" s="70"/>
      <c r="V10" s="70" t="s">
        <v>2</v>
      </c>
    </row>
    <row r="11" spans="1:30" s="10" customFormat="1" ht="30.75" customHeight="1" x14ac:dyDescent="0.25">
      <c r="A11" s="43"/>
      <c r="B11" s="87"/>
      <c r="C11" s="56"/>
      <c r="D11" s="56"/>
      <c r="E11" s="56"/>
      <c r="F11" s="31"/>
      <c r="G11" s="40"/>
      <c r="H11" s="11"/>
      <c r="I11" s="11"/>
      <c r="J11" s="11"/>
      <c r="K11" s="11"/>
      <c r="L11" s="11"/>
      <c r="M11" s="11"/>
      <c r="S11" s="70"/>
      <c r="T11" s="70"/>
      <c r="U11" s="70"/>
      <c r="V11" s="70" t="s">
        <v>178</v>
      </c>
    </row>
    <row r="12" spans="1:30" s="10" customFormat="1" ht="49.5" customHeight="1" thickBot="1" x14ac:dyDescent="0.3">
      <c r="A12" s="619" t="s">
        <v>187</v>
      </c>
      <c r="B12" s="619"/>
      <c r="C12" s="619"/>
      <c r="D12" s="619"/>
      <c r="E12" s="619"/>
      <c r="F12" s="619"/>
      <c r="G12" s="619"/>
      <c r="H12" s="619"/>
      <c r="I12" s="619"/>
      <c r="J12" s="619"/>
      <c r="K12" s="619"/>
      <c r="L12" s="619"/>
      <c r="M12" s="619"/>
      <c r="N12" s="619"/>
      <c r="O12" s="619"/>
      <c r="P12" s="619"/>
      <c r="Q12" s="619"/>
      <c r="R12" s="619"/>
      <c r="S12" s="619"/>
      <c r="T12" s="619"/>
      <c r="U12" s="619"/>
      <c r="V12" s="619"/>
      <c r="W12" s="619"/>
      <c r="X12" s="619"/>
    </row>
    <row r="13" spans="1:30" s="10" customFormat="1" ht="52.5" customHeight="1" thickBot="1" x14ac:dyDescent="0.3">
      <c r="A13" s="62"/>
      <c r="B13" s="63"/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3"/>
      <c r="P13" s="63"/>
      <c r="Q13" s="71"/>
      <c r="R13" s="71"/>
      <c r="S13" s="689" t="s">
        <v>24</v>
      </c>
      <c r="T13" s="690"/>
      <c r="U13" s="691"/>
      <c r="V13" s="692" t="s">
        <v>28</v>
      </c>
      <c r="W13" s="693"/>
      <c r="X13" s="63"/>
      <c r="Y13" s="9"/>
      <c r="Z13" s="9"/>
      <c r="AA13" s="9"/>
      <c r="AB13" s="9"/>
      <c r="AC13" s="9"/>
      <c r="AD13" s="9"/>
    </row>
    <row r="14" spans="1:30" s="15" customFormat="1" ht="87.75" customHeight="1" thickBot="1" x14ac:dyDescent="0.3">
      <c r="A14" s="45" t="s">
        <v>3</v>
      </c>
      <c r="B14" s="47" t="s">
        <v>4</v>
      </c>
      <c r="C14" s="47" t="s">
        <v>5</v>
      </c>
      <c r="D14" s="48" t="s">
        <v>6</v>
      </c>
      <c r="E14" s="547" t="s">
        <v>7</v>
      </c>
      <c r="F14" s="12" t="s">
        <v>10</v>
      </c>
      <c r="G14" s="291" t="s">
        <v>185</v>
      </c>
      <c r="H14" s="14" t="s">
        <v>35</v>
      </c>
      <c r="I14" s="13" t="s">
        <v>33</v>
      </c>
      <c r="J14" s="58" t="s">
        <v>29</v>
      </c>
      <c r="K14" s="58" t="s">
        <v>34</v>
      </c>
      <c r="L14" s="58" t="s">
        <v>32</v>
      </c>
      <c r="M14" s="58" t="s">
        <v>31</v>
      </c>
      <c r="N14" s="625" t="s">
        <v>11</v>
      </c>
      <c r="O14" s="626"/>
      <c r="P14" s="58" t="str">
        <f>CONCATENATE("Резерв мощности с учётом присоединённых потребителей(105%)")</f>
        <v>Резерв мощности с учётом присоединённых потребителей(105%)</v>
      </c>
      <c r="Q14" s="58" t="str">
        <f>CONCATENATE("Резерв мощности с учётом присоединённых потребителей и заключенных договор ТП(105%)")</f>
        <v>Резерв мощности с учётом присоединённых потребителей и заключенных договор ТП(105%)</v>
      </c>
      <c r="R14" s="58" t="str">
        <f>CONCATENATE("Планируемый резерв мощности с учётом присоединённых потребителей, заключенных договоров ТП и реализации инвестиционных программ по состоянию на конец года")</f>
        <v>Планируемый резерв мощности с учётом присоединённых потребителей, заключенных договоров ТП и реализации инвестиционных программ по состоянию на конец года</v>
      </c>
      <c r="S14" s="548" t="s">
        <v>25</v>
      </c>
      <c r="T14" s="548" t="s">
        <v>26</v>
      </c>
      <c r="U14" s="548" t="s">
        <v>27</v>
      </c>
      <c r="V14" s="549" t="s">
        <v>22</v>
      </c>
      <c r="W14" s="549" t="s">
        <v>23</v>
      </c>
      <c r="X14" s="58" t="s">
        <v>12</v>
      </c>
      <c r="Y14" s="27"/>
      <c r="Z14" s="27"/>
      <c r="AA14" s="27"/>
      <c r="AB14" s="27"/>
      <c r="AC14" s="27"/>
      <c r="AD14" s="27"/>
    </row>
    <row r="15" spans="1:30" s="10" customFormat="1" ht="16.5" customHeight="1" x14ac:dyDescent="0.25">
      <c r="A15" s="46"/>
      <c r="B15" s="50"/>
      <c r="C15" s="50"/>
      <c r="D15" s="50"/>
      <c r="E15" s="50"/>
      <c r="F15" s="16" t="s">
        <v>13</v>
      </c>
      <c r="G15" s="16" t="s">
        <v>13</v>
      </c>
      <c r="H15" s="16" t="s">
        <v>30</v>
      </c>
      <c r="I15" s="16" t="s">
        <v>30</v>
      </c>
      <c r="J15" s="16" t="s">
        <v>13</v>
      </c>
      <c r="K15" s="16" t="s">
        <v>30</v>
      </c>
      <c r="L15" s="16" t="s">
        <v>30</v>
      </c>
      <c r="M15" s="16" t="s">
        <v>30</v>
      </c>
      <c r="N15" s="16" t="s">
        <v>13</v>
      </c>
      <c r="O15" s="16" t="s">
        <v>14</v>
      </c>
      <c r="P15" s="6" t="s">
        <v>13</v>
      </c>
      <c r="Q15" s="61"/>
      <c r="R15" s="61"/>
      <c r="S15" s="51"/>
      <c r="T15" s="51"/>
      <c r="U15" s="51"/>
      <c r="V15" s="51"/>
      <c r="W15" s="51"/>
      <c r="Y15" s="27"/>
      <c r="Z15" s="27"/>
      <c r="AA15" s="27"/>
      <c r="AB15" s="27"/>
      <c r="AC15" s="27"/>
      <c r="AD15" s="9"/>
    </row>
    <row r="16" spans="1:30" ht="14.25" hidden="1" customHeight="1" x14ac:dyDescent="0.25">
      <c r="A16" s="36" t="s">
        <v>15</v>
      </c>
      <c r="B16" s="57"/>
      <c r="C16" s="57"/>
      <c r="D16" s="57"/>
      <c r="E16" s="57"/>
      <c r="F16" s="550">
        <v>3.15</v>
      </c>
      <c r="G16" s="60">
        <v>1.9</v>
      </c>
      <c r="H16" s="2"/>
      <c r="I16" s="2"/>
      <c r="J16" s="2"/>
      <c r="K16" s="2"/>
      <c r="L16" s="2"/>
      <c r="M16" s="1"/>
      <c r="N16" s="2"/>
      <c r="O16" s="3"/>
      <c r="P16" s="4"/>
      <c r="Q16" s="72"/>
      <c r="R16" s="72"/>
      <c r="S16" s="551"/>
      <c r="T16" s="551"/>
      <c r="U16" s="551"/>
      <c r="V16" s="551"/>
      <c r="W16" s="551"/>
      <c r="X16" s="307"/>
      <c r="Y16" s="27"/>
      <c r="Z16" s="27"/>
      <c r="AA16" s="27"/>
      <c r="AB16" s="27"/>
      <c r="AC16" s="27"/>
    </row>
    <row r="17" spans="1:29" ht="24.75" customHeight="1" x14ac:dyDescent="0.25">
      <c r="A17" s="632" t="s">
        <v>419</v>
      </c>
      <c r="B17" s="633"/>
      <c r="C17" s="633"/>
      <c r="D17" s="633"/>
      <c r="E17" s="633"/>
      <c r="F17" s="633"/>
      <c r="G17" s="633"/>
      <c r="H17" s="633"/>
      <c r="I17" s="633"/>
      <c r="J17" s="633"/>
      <c r="K17" s="633"/>
      <c r="L17" s="633"/>
      <c r="M17" s="633"/>
      <c r="N17" s="633"/>
      <c r="O17" s="633"/>
      <c r="P17" s="633"/>
      <c r="Q17" s="633"/>
      <c r="R17" s="633"/>
      <c r="S17" s="64"/>
      <c r="T17" s="64"/>
      <c r="U17" s="64"/>
      <c r="V17" s="64"/>
      <c r="W17" s="64"/>
      <c r="X17" s="64"/>
      <c r="Y17" s="27"/>
      <c r="Z17" s="27"/>
      <c r="AA17" s="27"/>
      <c r="AB17" s="27"/>
      <c r="AC17" s="27"/>
    </row>
    <row r="18" spans="1:29" ht="30.75" customHeight="1" outlineLevel="1" x14ac:dyDescent="0.25">
      <c r="A18" s="35" t="s">
        <v>420</v>
      </c>
      <c r="B18" s="552" t="s">
        <v>421</v>
      </c>
      <c r="C18" s="59"/>
      <c r="D18" s="59"/>
      <c r="E18" s="59"/>
      <c r="F18" s="553">
        <f>F19+F20+F21</f>
        <v>2301</v>
      </c>
      <c r="G18" s="271">
        <f>G19+G20+G21</f>
        <v>1026.45</v>
      </c>
      <c r="H18" s="554">
        <f>H19+H20+H21</f>
        <v>8.798</v>
      </c>
      <c r="I18" s="60">
        <f>H18+I24</f>
        <v>18.006999999999998</v>
      </c>
      <c r="J18" s="2">
        <f>G18+(I18)</f>
        <v>1044.4570000000001</v>
      </c>
      <c r="K18" s="2"/>
      <c r="L18" s="2"/>
      <c r="M18" s="1"/>
      <c r="N18" s="2">
        <f>J18</f>
        <v>1044.4570000000001</v>
      </c>
      <c r="O18" s="3">
        <f>N18/F18*100</f>
        <v>45.391438504997836</v>
      </c>
      <c r="P18" s="340">
        <f>IF(G18&gt;(F18*1.05),0,(F18*1.05)-G18)</f>
        <v>1389.6000000000001</v>
      </c>
      <c r="Q18" s="24"/>
      <c r="R18" s="24"/>
      <c r="S18" s="582" t="s">
        <v>21</v>
      </c>
      <c r="T18" s="582" t="s">
        <v>169</v>
      </c>
      <c r="U18" s="582" t="s">
        <v>422</v>
      </c>
      <c r="V18" s="582" t="s">
        <v>423</v>
      </c>
      <c r="W18" s="686" t="s">
        <v>424</v>
      </c>
      <c r="X18" s="582"/>
      <c r="Y18" s="27"/>
      <c r="Z18" s="27"/>
      <c r="AA18" s="27"/>
      <c r="AB18" s="27"/>
      <c r="AC18" s="27"/>
    </row>
    <row r="19" spans="1:29" ht="16.5" customHeight="1" outlineLevel="1" x14ac:dyDescent="0.25">
      <c r="A19" s="555" t="s">
        <v>166</v>
      </c>
      <c r="B19" s="80"/>
      <c r="C19" s="1"/>
      <c r="D19" s="1"/>
      <c r="E19" s="1"/>
      <c r="F19" s="265">
        <f>267*3</f>
        <v>801</v>
      </c>
      <c r="G19" s="271">
        <v>373.07</v>
      </c>
      <c r="H19" s="554">
        <v>8.798</v>
      </c>
      <c r="I19" s="60"/>
      <c r="J19" s="2"/>
      <c r="K19" s="2"/>
      <c r="L19" s="2"/>
      <c r="M19" s="683">
        <v>472.15</v>
      </c>
      <c r="N19" s="2"/>
      <c r="O19" s="3"/>
      <c r="P19" s="340"/>
      <c r="Q19" s="1"/>
      <c r="R19" s="1"/>
      <c r="S19" s="583"/>
      <c r="T19" s="583"/>
      <c r="U19" s="583"/>
      <c r="V19" s="583"/>
      <c r="W19" s="687"/>
      <c r="X19" s="583"/>
      <c r="Y19" s="27"/>
      <c r="Z19" s="27"/>
      <c r="AA19" s="27"/>
      <c r="AB19" s="27"/>
      <c r="AC19" s="27"/>
    </row>
    <row r="20" spans="1:29" ht="17.25" customHeight="1" outlineLevel="1" x14ac:dyDescent="0.25">
      <c r="A20" s="555" t="s">
        <v>425</v>
      </c>
      <c r="B20" s="80"/>
      <c r="C20" s="1"/>
      <c r="D20" s="1"/>
      <c r="E20" s="1"/>
      <c r="F20" s="265">
        <f>250*3</f>
        <v>750</v>
      </c>
      <c r="G20" s="271">
        <v>321.54000000000002</v>
      </c>
      <c r="H20" s="60"/>
      <c r="I20" s="60"/>
      <c r="J20" s="2"/>
      <c r="K20" s="2"/>
      <c r="L20" s="2"/>
      <c r="M20" s="684"/>
      <c r="N20" s="2"/>
      <c r="O20" s="3"/>
      <c r="P20" s="340"/>
      <c r="Q20" s="1"/>
      <c r="R20" s="1"/>
      <c r="S20" s="583"/>
      <c r="T20" s="583"/>
      <c r="U20" s="583"/>
      <c r="V20" s="583"/>
      <c r="W20" s="687"/>
      <c r="X20" s="583"/>
      <c r="Y20" s="27"/>
      <c r="Z20" s="27"/>
      <c r="AA20" s="27"/>
      <c r="AB20" s="27"/>
      <c r="AC20" s="27"/>
    </row>
    <row r="21" spans="1:29" ht="15.75" customHeight="1" outlineLevel="1" x14ac:dyDescent="0.25">
      <c r="A21" s="555" t="s">
        <v>426</v>
      </c>
      <c r="B21" s="80"/>
      <c r="C21" s="1"/>
      <c r="D21" s="1"/>
      <c r="E21" s="1"/>
      <c r="F21" s="265">
        <f>250*3</f>
        <v>750</v>
      </c>
      <c r="G21" s="271">
        <v>331.84</v>
      </c>
      <c r="H21" s="60"/>
      <c r="I21" s="60"/>
      <c r="J21" s="2"/>
      <c r="K21" s="2"/>
      <c r="L21" s="2"/>
      <c r="M21" s="685"/>
      <c r="N21" s="2"/>
      <c r="O21" s="3"/>
      <c r="P21" s="340"/>
      <c r="Q21" s="1"/>
      <c r="R21" s="1"/>
      <c r="S21" s="584"/>
      <c r="T21" s="584"/>
      <c r="U21" s="584"/>
      <c r="V21" s="584"/>
      <c r="W21" s="688"/>
      <c r="X21" s="584"/>
      <c r="Y21" s="27"/>
      <c r="Z21" s="27"/>
      <c r="AA21" s="27"/>
      <c r="AB21" s="27"/>
      <c r="AC21" s="27"/>
    </row>
    <row r="22" spans="1:29" ht="15.75" customHeight="1" x14ac:dyDescent="0.25">
      <c r="A22" s="308" t="s">
        <v>427</v>
      </c>
      <c r="B22" s="65"/>
      <c r="C22" s="65"/>
      <c r="D22" s="65"/>
      <c r="E22" s="65"/>
      <c r="F22" s="65"/>
      <c r="G22" s="65"/>
      <c r="H22" s="65"/>
      <c r="I22" s="65"/>
      <c r="J22" s="65"/>
      <c r="K22" s="65"/>
      <c r="L22" s="65"/>
      <c r="M22" s="65"/>
      <c r="N22" s="65"/>
      <c r="O22" s="65"/>
      <c r="P22" s="65"/>
      <c r="Q22" s="65"/>
      <c r="R22" s="65"/>
      <c r="S22" s="53"/>
      <c r="T22" s="53"/>
      <c r="U22" s="53"/>
      <c r="V22" s="53"/>
      <c r="W22" s="53"/>
      <c r="X22" s="66"/>
      <c r="Y22" s="27"/>
      <c r="Z22" s="27"/>
      <c r="AA22" s="27"/>
      <c r="AB22" s="27"/>
      <c r="AC22" s="27"/>
    </row>
    <row r="23" spans="1:29" ht="15.75" customHeight="1" x14ac:dyDescent="0.25">
      <c r="A23" s="54"/>
      <c r="B23" s="55"/>
      <c r="C23" s="55"/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55"/>
      <c r="Q23" s="55"/>
      <c r="R23" s="55"/>
      <c r="S23" s="53"/>
      <c r="T23" s="53"/>
      <c r="U23" s="53"/>
      <c r="V23" s="53"/>
      <c r="W23" s="53"/>
      <c r="X23" s="67"/>
      <c r="Y23" s="27"/>
      <c r="Z23" s="27"/>
      <c r="AA23" s="27"/>
      <c r="AB23" s="27"/>
      <c r="AC23" s="27"/>
    </row>
    <row r="24" spans="1:29" ht="15.75" x14ac:dyDescent="0.25">
      <c r="A24" s="35" t="s">
        <v>429</v>
      </c>
      <c r="B24" s="42"/>
      <c r="C24" s="59"/>
      <c r="D24" s="59" t="s">
        <v>46</v>
      </c>
      <c r="E24" s="59"/>
      <c r="F24" s="20">
        <f>F25+F26</f>
        <v>80</v>
      </c>
      <c r="G24" s="17">
        <f>SUM(G25:G26)</f>
        <v>6.4</v>
      </c>
      <c r="H24" s="8">
        <v>9.2089999999999996</v>
      </c>
      <c r="I24" s="8">
        <f>H24</f>
        <v>9.2089999999999996</v>
      </c>
      <c r="J24" s="2">
        <f>G24+(I24)</f>
        <v>15.609</v>
      </c>
      <c r="K24" s="19">
        <f>K25+K26</f>
        <v>0</v>
      </c>
      <c r="L24" s="19">
        <f t="shared" ref="L24:M24" si="0">L25+L26</f>
        <v>12.628</v>
      </c>
      <c r="M24" s="19">
        <f t="shared" si="0"/>
        <v>12.628</v>
      </c>
      <c r="N24" s="2"/>
      <c r="O24" s="3"/>
      <c r="P24" s="1"/>
      <c r="Q24" s="24"/>
      <c r="R24" s="24"/>
      <c r="S24" s="582" t="s">
        <v>21</v>
      </c>
      <c r="T24" s="582" t="s">
        <v>169</v>
      </c>
      <c r="U24" s="582" t="s">
        <v>430</v>
      </c>
      <c r="V24" s="582" t="s">
        <v>431</v>
      </c>
      <c r="W24" s="582" t="s">
        <v>432</v>
      </c>
      <c r="X24" s="582"/>
      <c r="Y24" s="27"/>
      <c r="Z24" s="27"/>
      <c r="AA24" s="27"/>
      <c r="AB24" s="27"/>
      <c r="AC24" s="27"/>
    </row>
    <row r="25" spans="1:29" x14ac:dyDescent="0.25">
      <c r="A25" s="37" t="s">
        <v>20</v>
      </c>
      <c r="B25" s="34"/>
      <c r="C25" s="34"/>
      <c r="D25" s="34"/>
      <c r="E25" s="34"/>
      <c r="F25" s="21">
        <v>40</v>
      </c>
      <c r="G25" s="18">
        <v>3.5</v>
      </c>
      <c r="H25" s="8">
        <v>9.2089999999999996</v>
      </c>
      <c r="I25" s="8"/>
      <c r="J25" s="60"/>
      <c r="K25" s="4">
        <v>0</v>
      </c>
      <c r="L25" s="4">
        <v>6.9409999999999989</v>
      </c>
      <c r="M25" s="1">
        <v>6.9409999999999989</v>
      </c>
      <c r="N25" s="2">
        <f>J24</f>
        <v>15.609</v>
      </c>
      <c r="O25" s="3">
        <f>N25/F25*100</f>
        <v>39.022500000000001</v>
      </c>
      <c r="P25" s="74">
        <f>IF(G24&gt;(F25*1.05),0,(F25*1.05)-G24)</f>
        <v>35.6</v>
      </c>
      <c r="Q25" s="74">
        <f>IF(N25&gt;(F25*1.05),0,(F25*1.05)-N25)</f>
        <v>26.390999999999998</v>
      </c>
      <c r="R25" s="74">
        <f>IF(N25&gt;(F25*1.05),0,(F25*1.05)-N25)</f>
        <v>26.390999999999998</v>
      </c>
      <c r="S25" s="583"/>
      <c r="T25" s="583"/>
      <c r="U25" s="583"/>
      <c r="V25" s="583"/>
      <c r="W25" s="583"/>
      <c r="X25" s="583"/>
      <c r="Y25" s="27"/>
      <c r="Z25" s="27"/>
      <c r="AA25" s="27"/>
      <c r="AB25" s="27"/>
      <c r="AC25" s="27"/>
    </row>
    <row r="26" spans="1:29" x14ac:dyDescent="0.25">
      <c r="A26" s="37" t="s">
        <v>15</v>
      </c>
      <c r="B26" s="34"/>
      <c r="C26" s="34"/>
      <c r="D26" s="34"/>
      <c r="E26" s="34"/>
      <c r="F26" s="21">
        <v>40</v>
      </c>
      <c r="G26" s="18">
        <v>2.9</v>
      </c>
      <c r="H26" s="8"/>
      <c r="I26" s="8"/>
      <c r="J26" s="2"/>
      <c r="K26" s="19">
        <v>0</v>
      </c>
      <c r="L26" s="19">
        <v>5.6870000000000003</v>
      </c>
      <c r="M26" s="275">
        <v>5.6870000000000003</v>
      </c>
      <c r="N26" s="2"/>
      <c r="O26" s="3"/>
      <c r="P26" s="5"/>
      <c r="Q26" s="73"/>
      <c r="R26" s="73"/>
      <c r="S26" s="584"/>
      <c r="T26" s="584"/>
      <c r="U26" s="584"/>
      <c r="V26" s="584"/>
      <c r="W26" s="584"/>
      <c r="X26" s="584"/>
      <c r="Y26" s="27"/>
      <c r="Z26" s="27"/>
      <c r="AA26" s="27"/>
      <c r="AB26" s="27"/>
      <c r="AC26" s="27"/>
    </row>
    <row r="27" spans="1:29" ht="15.75" customHeight="1" x14ac:dyDescent="0.25">
      <c r="A27" s="308" t="s">
        <v>433</v>
      </c>
      <c r="B27" s="65"/>
      <c r="C27" s="65"/>
      <c r="D27" s="65"/>
      <c r="E27" s="65"/>
      <c r="F27" s="65"/>
      <c r="G27" s="65"/>
      <c r="H27" s="65"/>
      <c r="I27" s="65"/>
      <c r="J27" s="65"/>
      <c r="K27" s="65"/>
      <c r="L27" s="65"/>
      <c r="M27" s="65"/>
      <c r="N27" s="65"/>
      <c r="O27" s="65"/>
      <c r="P27" s="65"/>
      <c r="Q27" s="65"/>
      <c r="R27" s="65"/>
      <c r="S27" s="53"/>
      <c r="T27" s="53"/>
      <c r="U27" s="53"/>
      <c r="V27" s="53"/>
      <c r="W27" s="53"/>
      <c r="X27" s="66"/>
      <c r="Y27" s="27"/>
      <c r="Z27" s="27"/>
      <c r="AA27" s="27"/>
      <c r="AB27" s="27"/>
      <c r="AC27" s="27"/>
    </row>
    <row r="28" spans="1:29" ht="15.75" customHeight="1" x14ac:dyDescent="0.25">
      <c r="A28" s="54"/>
      <c r="B28" s="55"/>
      <c r="C28" s="55"/>
      <c r="D28" s="55"/>
      <c r="E28" s="55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55"/>
      <c r="Q28" s="55"/>
      <c r="R28" s="55"/>
      <c r="S28" s="53"/>
      <c r="T28" s="53"/>
      <c r="U28" s="53"/>
      <c r="V28" s="53"/>
      <c r="W28" s="53"/>
      <c r="X28" s="67"/>
      <c r="Y28" s="27"/>
      <c r="Z28" s="27"/>
      <c r="AA28" s="27"/>
      <c r="AB28" s="27"/>
      <c r="AC28" s="27"/>
    </row>
    <row r="29" spans="1:29" ht="15.75" x14ac:dyDescent="0.25">
      <c r="A29" s="35" t="s">
        <v>434</v>
      </c>
      <c r="B29" s="42"/>
      <c r="C29" s="59"/>
      <c r="D29" s="59" t="s">
        <v>435</v>
      </c>
      <c r="E29" s="59"/>
      <c r="F29" s="20">
        <f>F30+F31</f>
        <v>50</v>
      </c>
      <c r="G29" s="17">
        <f>SUM(G30:G31)</f>
        <v>19.350000000000001</v>
      </c>
      <c r="H29" s="8">
        <v>0</v>
      </c>
      <c r="I29" s="8">
        <f>H29</f>
        <v>0</v>
      </c>
      <c r="J29" s="2">
        <f>G29+(I29)</f>
        <v>19.350000000000001</v>
      </c>
      <c r="K29" s="19">
        <f>K30+K31</f>
        <v>0</v>
      </c>
      <c r="L29" s="19">
        <f t="shared" ref="L29:M29" si="1">L30+L31</f>
        <v>27</v>
      </c>
      <c r="M29" s="19">
        <f t="shared" si="1"/>
        <v>27</v>
      </c>
      <c r="N29" s="2"/>
      <c r="O29" s="3"/>
      <c r="P29" s="1"/>
      <c r="Q29" s="24"/>
      <c r="R29" s="24"/>
      <c r="S29" s="582" t="s">
        <v>21</v>
      </c>
      <c r="T29" s="582" t="s">
        <v>170</v>
      </c>
      <c r="U29" s="582" t="s">
        <v>436</v>
      </c>
      <c r="V29" s="582" t="s">
        <v>437</v>
      </c>
      <c r="W29" s="582" t="s">
        <v>438</v>
      </c>
      <c r="X29" s="582"/>
      <c r="Y29" s="27"/>
      <c r="Z29" s="27"/>
      <c r="AA29" s="27"/>
      <c r="AB29" s="27"/>
      <c r="AC29" s="27"/>
    </row>
    <row r="30" spans="1:29" x14ac:dyDescent="0.25">
      <c r="A30" s="37" t="s">
        <v>20</v>
      </c>
      <c r="B30" s="34"/>
      <c r="C30" s="34"/>
      <c r="D30" s="34"/>
      <c r="E30" s="34"/>
      <c r="F30" s="21">
        <v>25</v>
      </c>
      <c r="G30" s="18">
        <v>7.25</v>
      </c>
      <c r="H30" s="8"/>
      <c r="I30" s="8"/>
      <c r="J30" s="60"/>
      <c r="K30" s="4">
        <v>0</v>
      </c>
      <c r="L30" s="4">
        <v>13.5</v>
      </c>
      <c r="M30" s="1">
        <v>13.5</v>
      </c>
      <c r="N30" s="2">
        <f>J29</f>
        <v>19.350000000000001</v>
      </c>
      <c r="O30" s="3">
        <f>N30/F30*100</f>
        <v>77.400000000000006</v>
      </c>
      <c r="P30" s="74">
        <f>IF(G29&gt;(F30*1.05),0,(F30*1.05)-G29)</f>
        <v>6.8999999999999986</v>
      </c>
      <c r="Q30" s="74">
        <f>IF(N30&gt;(F30*1.05),0,(F30*1.05)-N30)</f>
        <v>6.8999999999999986</v>
      </c>
      <c r="R30" s="74">
        <f>IF(N30&gt;(F30*1.05),0,(F30*1.05)-N30)</f>
        <v>6.8999999999999986</v>
      </c>
      <c r="S30" s="583"/>
      <c r="T30" s="583"/>
      <c r="U30" s="583"/>
      <c r="V30" s="583"/>
      <c r="W30" s="583"/>
      <c r="X30" s="583"/>
      <c r="Y30" s="27"/>
      <c r="Z30" s="27"/>
      <c r="AA30" s="27"/>
      <c r="AB30" s="27"/>
      <c r="AC30" s="27"/>
    </row>
    <row r="31" spans="1:29" x14ac:dyDescent="0.25">
      <c r="A31" s="37" t="s">
        <v>15</v>
      </c>
      <c r="B31" s="34"/>
      <c r="C31" s="34"/>
      <c r="D31" s="34"/>
      <c r="E31" s="34"/>
      <c r="F31" s="21">
        <v>25</v>
      </c>
      <c r="G31" s="18">
        <v>12.1</v>
      </c>
      <c r="H31" s="8"/>
      <c r="I31" s="8"/>
      <c r="J31" s="2"/>
      <c r="K31" s="19">
        <v>0</v>
      </c>
      <c r="L31" s="19">
        <v>13.5</v>
      </c>
      <c r="M31" s="275">
        <v>13.5</v>
      </c>
      <c r="N31" s="2"/>
      <c r="O31" s="3"/>
      <c r="P31" s="5"/>
      <c r="Q31" s="73"/>
      <c r="R31" s="73"/>
      <c r="S31" s="584"/>
      <c r="T31" s="584"/>
      <c r="U31" s="584"/>
      <c r="V31" s="584"/>
      <c r="W31" s="584"/>
      <c r="X31" s="584"/>
      <c r="Y31" s="27"/>
      <c r="Z31" s="27"/>
      <c r="AA31" s="27"/>
      <c r="AB31" s="27"/>
      <c r="AC31" s="27"/>
    </row>
    <row r="32" spans="1:29" ht="15.75" customHeight="1" x14ac:dyDescent="0.25">
      <c r="A32" s="308" t="s">
        <v>439</v>
      </c>
      <c r="B32" s="65"/>
      <c r="C32" s="65"/>
      <c r="D32" s="65"/>
      <c r="E32" s="65"/>
      <c r="F32" s="65"/>
      <c r="G32" s="65"/>
      <c r="H32" s="65"/>
      <c r="I32" s="65"/>
      <c r="J32" s="65"/>
      <c r="K32" s="65"/>
      <c r="L32" s="65"/>
      <c r="M32" s="65"/>
      <c r="N32" s="65"/>
      <c r="O32" s="65"/>
      <c r="P32" s="65"/>
      <c r="Q32" s="65"/>
      <c r="R32" s="65"/>
      <c r="S32" s="52"/>
      <c r="T32" s="52"/>
      <c r="U32" s="52"/>
      <c r="V32" s="52"/>
      <c r="W32" s="52"/>
      <c r="X32" s="66"/>
      <c r="Y32" s="27"/>
      <c r="Z32" s="27"/>
      <c r="AA32" s="27"/>
      <c r="AB32" s="27"/>
      <c r="AC32" s="27"/>
    </row>
    <row r="33" spans="1:29" ht="15.75" customHeight="1" x14ac:dyDescent="0.25">
      <c r="A33" s="54"/>
      <c r="B33" s="55"/>
      <c r="C33" s="55"/>
      <c r="D33" s="55"/>
      <c r="E33" s="55"/>
      <c r="F33" s="55"/>
      <c r="G33" s="55"/>
      <c r="H33" s="55"/>
      <c r="I33" s="55"/>
      <c r="J33" s="55"/>
      <c r="K33" s="55"/>
      <c r="L33" s="55"/>
      <c r="M33" s="55"/>
      <c r="N33" s="55"/>
      <c r="O33" s="55"/>
      <c r="P33" s="55"/>
      <c r="Q33" s="55"/>
      <c r="R33" s="55"/>
      <c r="S33" s="53"/>
      <c r="T33" s="53"/>
      <c r="U33" s="53"/>
      <c r="V33" s="53"/>
      <c r="W33" s="53"/>
      <c r="X33" s="67"/>
      <c r="Y33" s="27"/>
      <c r="Z33" s="27"/>
      <c r="AA33" s="27"/>
      <c r="AB33" s="27"/>
      <c r="AC33" s="27"/>
    </row>
    <row r="34" spans="1:29" ht="15.75" x14ac:dyDescent="0.25">
      <c r="A34" s="35" t="s">
        <v>440</v>
      </c>
      <c r="B34" s="42"/>
      <c r="C34" s="59"/>
      <c r="D34" s="59" t="s">
        <v>45</v>
      </c>
      <c r="E34" s="59"/>
      <c r="F34" s="20">
        <f>F35+F36</f>
        <v>50</v>
      </c>
      <c r="G34" s="17">
        <f>SUM(G35:G36)</f>
        <v>7.3100000000000005</v>
      </c>
      <c r="H34" s="8">
        <v>1.5</v>
      </c>
      <c r="I34" s="8">
        <f>H34</f>
        <v>1.5</v>
      </c>
      <c r="J34" s="2">
        <f>G34+(I34)</f>
        <v>8.81</v>
      </c>
      <c r="K34" s="19">
        <f>K35+K36</f>
        <v>1.1000000000000001</v>
      </c>
      <c r="L34" s="19">
        <f t="shared" ref="L34:M34" si="2">L35+L36</f>
        <v>20.152000000000001</v>
      </c>
      <c r="M34" s="19">
        <f t="shared" si="2"/>
        <v>21.252000000000002</v>
      </c>
      <c r="N34" s="2"/>
      <c r="O34" s="3"/>
      <c r="P34" s="1"/>
      <c r="Q34" s="24"/>
      <c r="R34" s="24"/>
      <c r="S34" s="582" t="s">
        <v>428</v>
      </c>
      <c r="T34" s="582" t="s">
        <v>169</v>
      </c>
      <c r="U34" s="582" t="s">
        <v>441</v>
      </c>
      <c r="V34" s="582" t="s">
        <v>442</v>
      </c>
      <c r="W34" s="582" t="s">
        <v>443</v>
      </c>
      <c r="X34" s="582"/>
      <c r="Y34" s="27"/>
      <c r="Z34" s="27"/>
      <c r="AA34" s="27"/>
      <c r="AB34" s="27"/>
      <c r="AC34" s="27"/>
    </row>
    <row r="35" spans="1:29" x14ac:dyDescent="0.25">
      <c r="A35" s="37" t="s">
        <v>20</v>
      </c>
      <c r="B35" s="34"/>
      <c r="C35" s="34"/>
      <c r="D35" s="34"/>
      <c r="E35" s="34"/>
      <c r="F35" s="21">
        <v>25</v>
      </c>
      <c r="G35" s="18">
        <v>3.33</v>
      </c>
      <c r="H35" s="8"/>
      <c r="I35" s="8"/>
      <c r="J35" s="60"/>
      <c r="K35" s="4">
        <v>0.55000000000000004</v>
      </c>
      <c r="L35" s="4">
        <v>9.3760000000000012</v>
      </c>
      <c r="M35" s="1">
        <v>9.9260000000000019</v>
      </c>
      <c r="N35" s="2">
        <f>J34</f>
        <v>8.81</v>
      </c>
      <c r="O35" s="3">
        <f>N35/F35*100</f>
        <v>35.24</v>
      </c>
      <c r="P35" s="74">
        <f>IF(G34&gt;(F35*1.05),0,(F35*1.05)-G34)</f>
        <v>18.939999999999998</v>
      </c>
      <c r="Q35" s="74">
        <f>IF(N35&gt;(F35*1.05),0,(F35*1.05)-N35)</f>
        <v>17.439999999999998</v>
      </c>
      <c r="R35" s="74">
        <f>IF(N35&gt;(F35*1.05),0,(F35*1.05)-N35)</f>
        <v>17.439999999999998</v>
      </c>
      <c r="S35" s="583"/>
      <c r="T35" s="583"/>
      <c r="U35" s="583"/>
      <c r="V35" s="583"/>
      <c r="W35" s="583"/>
      <c r="X35" s="583"/>
      <c r="Y35" s="27"/>
      <c r="Z35" s="27"/>
      <c r="AA35" s="27"/>
      <c r="AB35" s="27"/>
      <c r="AC35" s="27"/>
    </row>
    <row r="36" spans="1:29" x14ac:dyDescent="0.25">
      <c r="A36" s="37" t="s">
        <v>15</v>
      </c>
      <c r="B36" s="34"/>
      <c r="C36" s="34"/>
      <c r="D36" s="34"/>
      <c r="E36" s="34"/>
      <c r="F36" s="21">
        <v>25</v>
      </c>
      <c r="G36" s="18">
        <v>3.98</v>
      </c>
      <c r="H36" s="8"/>
      <c r="I36" s="8"/>
      <c r="J36" s="2"/>
      <c r="K36" s="19">
        <v>0.54999999999999993</v>
      </c>
      <c r="L36" s="19">
        <v>10.776</v>
      </c>
      <c r="M36" s="275">
        <v>11.326000000000001</v>
      </c>
      <c r="N36" s="2"/>
      <c r="O36" s="3"/>
      <c r="P36" s="5"/>
      <c r="Q36" s="73"/>
      <c r="R36" s="73"/>
      <c r="S36" s="584"/>
      <c r="T36" s="584"/>
      <c r="U36" s="584"/>
      <c r="V36" s="584"/>
      <c r="W36" s="584"/>
      <c r="X36" s="584"/>
      <c r="Y36" s="27"/>
      <c r="Z36" s="27"/>
      <c r="AA36" s="27"/>
      <c r="AB36" s="27"/>
      <c r="AC36" s="27"/>
    </row>
    <row r="37" spans="1:29" ht="15.75" customHeight="1" x14ac:dyDescent="0.25">
      <c r="A37" s="308" t="s">
        <v>444</v>
      </c>
      <c r="B37" s="65"/>
      <c r="C37" s="65"/>
      <c r="D37" s="65"/>
      <c r="E37" s="65"/>
      <c r="F37" s="65"/>
      <c r="G37" s="65"/>
      <c r="H37" s="65"/>
      <c r="I37" s="65"/>
      <c r="J37" s="65"/>
      <c r="K37" s="65"/>
      <c r="L37" s="65"/>
      <c r="M37" s="65"/>
      <c r="N37" s="65"/>
      <c r="O37" s="65"/>
      <c r="P37" s="65"/>
      <c r="Q37" s="65"/>
      <c r="R37" s="65"/>
      <c r="S37" s="52"/>
      <c r="T37" s="52"/>
      <c r="U37" s="52"/>
      <c r="V37" s="52"/>
      <c r="W37" s="52"/>
      <c r="X37" s="66"/>
      <c r="Y37" s="27"/>
      <c r="Z37" s="27"/>
      <c r="AA37" s="27"/>
      <c r="AB37" s="27"/>
      <c r="AC37" s="27"/>
    </row>
    <row r="38" spans="1:29" ht="15.75" customHeight="1" x14ac:dyDescent="0.25">
      <c r="A38" s="54"/>
      <c r="B38" s="55"/>
      <c r="C38" s="55"/>
      <c r="D38" s="55"/>
      <c r="E38" s="55"/>
      <c r="F38" s="55"/>
      <c r="G38" s="55"/>
      <c r="H38" s="55"/>
      <c r="I38" s="55"/>
      <c r="J38" s="55"/>
      <c r="K38" s="55"/>
      <c r="L38" s="55"/>
      <c r="M38" s="55"/>
      <c r="N38" s="55"/>
      <c r="O38" s="55"/>
      <c r="P38" s="55"/>
      <c r="Q38" s="55"/>
      <c r="R38" s="55"/>
      <c r="S38" s="53"/>
      <c r="T38" s="53"/>
      <c r="U38" s="53"/>
      <c r="V38" s="53"/>
      <c r="W38" s="53"/>
      <c r="X38" s="67"/>
      <c r="Y38" s="27"/>
      <c r="Z38" s="27"/>
      <c r="AA38" s="27"/>
      <c r="AB38" s="27"/>
      <c r="AC38" s="27"/>
    </row>
    <row r="39" spans="1:29" ht="15.75" customHeight="1" x14ac:dyDescent="0.25">
      <c r="A39" s="54"/>
      <c r="B39" s="55"/>
      <c r="C39" s="55"/>
      <c r="D39" s="55"/>
      <c r="E39" s="55"/>
      <c r="F39" s="55"/>
      <c r="G39" s="55"/>
      <c r="H39" s="55"/>
      <c r="I39" s="55"/>
      <c r="J39" s="55"/>
      <c r="K39" s="55"/>
      <c r="L39" s="55"/>
      <c r="M39" s="55"/>
      <c r="N39" s="55"/>
      <c r="O39" s="55"/>
      <c r="P39" s="55"/>
      <c r="Q39" s="55"/>
      <c r="R39" s="55"/>
      <c r="S39" s="53"/>
      <c r="T39" s="53"/>
      <c r="U39" s="53"/>
      <c r="V39" s="53"/>
      <c r="W39" s="53"/>
      <c r="X39" s="67"/>
      <c r="Y39" s="27"/>
      <c r="Z39" s="27"/>
      <c r="AA39" s="27"/>
      <c r="AB39" s="27"/>
      <c r="AC39" s="27"/>
    </row>
    <row r="40" spans="1:29" ht="15.75" x14ac:dyDescent="0.25">
      <c r="A40" s="35" t="s">
        <v>446</v>
      </c>
      <c r="B40" s="42"/>
      <c r="C40" s="59"/>
      <c r="D40" s="59" t="s">
        <v>42</v>
      </c>
      <c r="E40" s="59"/>
      <c r="F40" s="20">
        <f>F41+F42</f>
        <v>40</v>
      </c>
      <c r="G40" s="17">
        <f>SUM(G41:G42)</f>
        <v>10.27</v>
      </c>
      <c r="H40" s="8">
        <v>0</v>
      </c>
      <c r="I40" s="8">
        <f>H40</f>
        <v>0</v>
      </c>
      <c r="J40" s="2">
        <f>G40+(I40)</f>
        <v>10.27</v>
      </c>
      <c r="K40" s="19">
        <f>K41+K42</f>
        <v>0</v>
      </c>
      <c r="L40" s="19">
        <f t="shared" ref="L40:M40" si="3">L41+L42</f>
        <v>22.509</v>
      </c>
      <c r="M40" s="19">
        <f t="shared" si="3"/>
        <v>22.509</v>
      </c>
      <c r="N40" s="2"/>
      <c r="O40" s="3"/>
      <c r="P40" s="1"/>
      <c r="Q40" s="24"/>
      <c r="R40" s="24"/>
      <c r="S40" s="582" t="s">
        <v>445</v>
      </c>
      <c r="T40" s="582" t="s">
        <v>447</v>
      </c>
      <c r="U40" s="582"/>
      <c r="V40" s="582" t="s">
        <v>448</v>
      </c>
      <c r="W40" s="582" t="s">
        <v>449</v>
      </c>
      <c r="X40" s="582"/>
      <c r="Y40" s="27"/>
      <c r="Z40" s="27"/>
      <c r="AA40" s="27"/>
      <c r="AB40" s="27"/>
      <c r="AC40" s="27"/>
    </row>
    <row r="41" spans="1:29" x14ac:dyDescent="0.25">
      <c r="A41" s="37" t="s">
        <v>20</v>
      </c>
      <c r="B41" s="34"/>
      <c r="C41" s="34"/>
      <c r="D41" s="34"/>
      <c r="E41" s="34"/>
      <c r="F41" s="21">
        <v>20</v>
      </c>
      <c r="G41" s="18">
        <v>6.11</v>
      </c>
      <c r="H41" s="8"/>
      <c r="I41" s="8"/>
      <c r="J41" s="60"/>
      <c r="K41" s="4">
        <v>0</v>
      </c>
      <c r="L41" s="4">
        <v>11.255000000000001</v>
      </c>
      <c r="M41" s="4">
        <v>11.255000000000001</v>
      </c>
      <c r="N41" s="2">
        <f>J40</f>
        <v>10.27</v>
      </c>
      <c r="O41" s="3">
        <f>N41/F41*100</f>
        <v>51.349999999999994</v>
      </c>
      <c r="P41" s="74">
        <f>IF(G40&gt;(F41*1.05),0,(F41*1.05)-G40)</f>
        <v>10.73</v>
      </c>
      <c r="Q41" s="74">
        <f>IF(N41&gt;(F41*1.05),0,(F41*1.05)-N41)</f>
        <v>10.73</v>
      </c>
      <c r="R41" s="74">
        <f>IF(N41&gt;(F41*1.05),0,(F41*1.05)-N41)</f>
        <v>10.73</v>
      </c>
      <c r="S41" s="583"/>
      <c r="T41" s="583"/>
      <c r="U41" s="583"/>
      <c r="V41" s="583"/>
      <c r="W41" s="583"/>
      <c r="X41" s="583"/>
      <c r="Y41" s="27"/>
      <c r="Z41" s="27"/>
      <c r="AA41" s="27"/>
      <c r="AB41" s="27"/>
      <c r="AC41" s="27"/>
    </row>
    <row r="42" spans="1:29" ht="15.75" customHeight="1" x14ac:dyDescent="0.25">
      <c r="A42" s="37" t="s">
        <v>15</v>
      </c>
      <c r="B42" s="34"/>
      <c r="C42" s="34"/>
      <c r="D42" s="34"/>
      <c r="E42" s="34"/>
      <c r="F42" s="21">
        <v>20</v>
      </c>
      <c r="G42" s="18">
        <v>4.16</v>
      </c>
      <c r="H42" s="8"/>
      <c r="I42" s="8"/>
      <c r="J42" s="2"/>
      <c r="K42" s="19">
        <v>0</v>
      </c>
      <c r="L42" s="19">
        <v>11.254</v>
      </c>
      <c r="M42" s="275">
        <v>11.254</v>
      </c>
      <c r="N42" s="2"/>
      <c r="O42" s="3"/>
      <c r="P42" s="5"/>
      <c r="Q42" s="73"/>
      <c r="R42" s="73"/>
      <c r="S42" s="584"/>
      <c r="T42" s="584"/>
      <c r="U42" s="584"/>
      <c r="V42" s="584"/>
      <c r="W42" s="584"/>
      <c r="X42" s="584"/>
      <c r="Y42" s="27"/>
      <c r="Z42" s="27"/>
      <c r="AA42" s="27"/>
      <c r="AB42" s="27"/>
      <c r="AC42" s="27"/>
    </row>
    <row r="43" spans="1:29" ht="15.75" customHeight="1" x14ac:dyDescent="0.25">
      <c r="A43" s="54"/>
      <c r="B43" s="55"/>
      <c r="C43" s="55"/>
      <c r="D43" s="55"/>
      <c r="E43" s="55"/>
      <c r="F43" s="55"/>
      <c r="G43" s="55"/>
      <c r="H43" s="55"/>
      <c r="I43" s="55"/>
      <c r="J43" s="55"/>
      <c r="K43" s="55"/>
      <c r="L43" s="55"/>
      <c r="M43" s="55"/>
      <c r="N43" s="55"/>
      <c r="O43" s="55"/>
      <c r="P43" s="55"/>
      <c r="Q43" s="55"/>
      <c r="R43" s="55"/>
      <c r="S43" s="53"/>
      <c r="T43" s="53"/>
      <c r="U43" s="53"/>
      <c r="V43" s="53"/>
      <c r="W43" s="53"/>
      <c r="X43" s="67"/>
      <c r="Y43" s="27"/>
      <c r="Z43" s="27"/>
      <c r="AA43" s="27"/>
      <c r="AB43" s="27"/>
      <c r="AC43" s="27"/>
    </row>
    <row r="44" spans="1:29" ht="15.75" x14ac:dyDescent="0.25">
      <c r="A44" s="35" t="s">
        <v>450</v>
      </c>
      <c r="B44" s="42"/>
      <c r="C44" s="59"/>
      <c r="D44" s="59" t="s">
        <v>46</v>
      </c>
      <c r="E44" s="59"/>
      <c r="F44" s="20">
        <f>F45+F46</f>
        <v>32.5</v>
      </c>
      <c r="G44" s="17">
        <f>SUM(G45:G46)</f>
        <v>2.84</v>
      </c>
      <c r="H44" s="8">
        <v>3.53</v>
      </c>
      <c r="I44" s="8">
        <f>H44</f>
        <v>3.53</v>
      </c>
      <c r="J44" s="2">
        <f>G44+(I44)</f>
        <v>6.3699999999999992</v>
      </c>
      <c r="K44" s="19">
        <f>K45+K46</f>
        <v>4.37</v>
      </c>
      <c r="L44" s="19">
        <f t="shared" ref="L44:M44" si="4">L45+L46</f>
        <v>6.8</v>
      </c>
      <c r="M44" s="19">
        <f t="shared" si="4"/>
        <v>11.17</v>
      </c>
      <c r="N44" s="2"/>
      <c r="O44" s="3"/>
      <c r="P44" s="1"/>
      <c r="Q44" s="24"/>
      <c r="R44" s="24"/>
      <c r="S44" s="582" t="s">
        <v>451</v>
      </c>
      <c r="T44" s="582" t="s">
        <v>452</v>
      </c>
      <c r="U44" s="582"/>
      <c r="V44" s="582" t="s">
        <v>453</v>
      </c>
      <c r="W44" s="582" t="s">
        <v>454</v>
      </c>
      <c r="X44" s="582"/>
      <c r="Y44" s="27"/>
      <c r="Z44" s="27"/>
      <c r="AA44" s="27"/>
      <c r="AB44" s="27"/>
      <c r="AC44" s="27"/>
    </row>
    <row r="45" spans="1:29" x14ac:dyDescent="0.25">
      <c r="A45" s="37" t="s">
        <v>20</v>
      </c>
      <c r="B45" s="34"/>
      <c r="C45" s="34"/>
      <c r="D45" s="34"/>
      <c r="E45" s="34"/>
      <c r="F45" s="21">
        <v>7.5</v>
      </c>
      <c r="G45" s="18">
        <v>0</v>
      </c>
      <c r="H45" s="8"/>
      <c r="I45" s="8"/>
      <c r="J45" s="60"/>
      <c r="K45" s="4">
        <v>1.17</v>
      </c>
      <c r="L45" s="4">
        <v>3</v>
      </c>
      <c r="M45" s="1">
        <v>4.17</v>
      </c>
      <c r="N45" s="2">
        <f>J44</f>
        <v>6.3699999999999992</v>
      </c>
      <c r="O45" s="3">
        <f>N45/F45*100</f>
        <v>84.933333333333323</v>
      </c>
      <c r="P45" s="74">
        <f>IF(G44&gt;(F45*1.05),0,(F45*1.05)-G44)</f>
        <v>5.0350000000000001</v>
      </c>
      <c r="Q45" s="74">
        <f>IF(N45&gt;(F45*1.05),0,(F45*1.05)-N45)</f>
        <v>1.5050000000000008</v>
      </c>
      <c r="R45" s="74">
        <f>IF(N45&gt;(F45*1.05),0,(F45*1.05)-N45)</f>
        <v>1.5050000000000008</v>
      </c>
      <c r="S45" s="583"/>
      <c r="T45" s="583"/>
      <c r="U45" s="583"/>
      <c r="V45" s="583"/>
      <c r="W45" s="583"/>
      <c r="X45" s="583"/>
      <c r="Y45" s="27"/>
      <c r="Z45" s="27"/>
      <c r="AA45" s="27"/>
      <c r="AB45" s="27"/>
      <c r="AC45" s="27"/>
    </row>
    <row r="46" spans="1:29" x14ac:dyDescent="0.25">
      <c r="A46" s="37" t="s">
        <v>15</v>
      </c>
      <c r="B46" s="34"/>
      <c r="C46" s="34"/>
      <c r="D46" s="34"/>
      <c r="E46" s="34"/>
      <c r="F46" s="21">
        <v>25</v>
      </c>
      <c r="G46" s="18">
        <v>2.84</v>
      </c>
      <c r="H46" s="8">
        <v>3.53</v>
      </c>
      <c r="I46" s="8"/>
      <c r="J46" s="2"/>
      <c r="K46" s="19">
        <v>3.2</v>
      </c>
      <c r="L46" s="19">
        <v>3.8</v>
      </c>
      <c r="M46" s="275">
        <v>7</v>
      </c>
      <c r="N46" s="2"/>
      <c r="O46" s="3"/>
      <c r="P46" s="5"/>
      <c r="Q46" s="73"/>
      <c r="R46" s="73"/>
      <c r="S46" s="584"/>
      <c r="T46" s="584"/>
      <c r="U46" s="584"/>
      <c r="V46" s="584"/>
      <c r="W46" s="584"/>
      <c r="X46" s="584"/>
      <c r="Y46" s="27"/>
      <c r="Z46" s="27"/>
      <c r="AA46" s="27"/>
      <c r="AB46" s="27"/>
      <c r="AC46" s="27"/>
    </row>
    <row r="47" spans="1:29" x14ac:dyDescent="0.25">
      <c r="A47" s="54"/>
      <c r="B47" s="55"/>
      <c r="C47" s="55"/>
      <c r="D47" s="55"/>
      <c r="E47" s="55"/>
      <c r="F47" s="55"/>
      <c r="G47" s="55"/>
      <c r="H47" s="55"/>
      <c r="I47" s="55"/>
      <c r="J47" s="55"/>
      <c r="K47" s="55"/>
      <c r="L47" s="55"/>
      <c r="M47" s="55"/>
      <c r="N47" s="55"/>
      <c r="O47" s="55"/>
      <c r="P47" s="55"/>
      <c r="Q47" s="55"/>
      <c r="R47" s="55"/>
      <c r="S47" s="53"/>
      <c r="T47" s="53"/>
      <c r="U47" s="53"/>
      <c r="V47" s="53"/>
      <c r="W47" s="53"/>
      <c r="X47" s="67"/>
      <c r="Y47" s="27"/>
      <c r="Z47" s="27"/>
      <c r="AA47" s="27"/>
      <c r="AB47" s="27"/>
      <c r="AC47" s="27"/>
    </row>
  </sheetData>
  <mergeCells count="43">
    <mergeCell ref="A17:R17"/>
    <mergeCell ref="V9:X9"/>
    <mergeCell ref="A12:X12"/>
    <mergeCell ref="S13:U13"/>
    <mergeCell ref="V13:W13"/>
    <mergeCell ref="N14:O14"/>
    <mergeCell ref="X24:X26"/>
    <mergeCell ref="M19:M21"/>
    <mergeCell ref="S18:S21"/>
    <mergeCell ref="T18:T21"/>
    <mergeCell ref="U18:U21"/>
    <mergeCell ref="V18:V21"/>
    <mergeCell ref="W18:W21"/>
    <mergeCell ref="X18:X21"/>
    <mergeCell ref="S24:S26"/>
    <mergeCell ref="T24:T26"/>
    <mergeCell ref="U24:U26"/>
    <mergeCell ref="V24:V26"/>
    <mergeCell ref="W24:W26"/>
    <mergeCell ref="X34:X36"/>
    <mergeCell ref="S29:S31"/>
    <mergeCell ref="T29:T31"/>
    <mergeCell ref="U29:U31"/>
    <mergeCell ref="V29:V31"/>
    <mergeCell ref="W29:W31"/>
    <mergeCell ref="X29:X31"/>
    <mergeCell ref="S34:S36"/>
    <mergeCell ref="T34:T36"/>
    <mergeCell ref="U34:U36"/>
    <mergeCell ref="V34:V36"/>
    <mergeCell ref="W34:W36"/>
    <mergeCell ref="X44:X46"/>
    <mergeCell ref="S40:S42"/>
    <mergeCell ref="T40:T42"/>
    <mergeCell ref="U40:U42"/>
    <mergeCell ref="V40:V42"/>
    <mergeCell ref="W40:W42"/>
    <mergeCell ref="X40:X42"/>
    <mergeCell ref="S44:S46"/>
    <mergeCell ref="T44:T46"/>
    <mergeCell ref="U44:U46"/>
    <mergeCell ref="V44:V46"/>
    <mergeCell ref="W44:W46"/>
  </mergeCells>
  <conditionalFormatting sqref="Q18:R21 P14:R16">
    <cfRule type="expression" dxfId="22" priority="29" stopIfTrue="1">
      <formula>AND(P14&lt;&gt;"",OR(P14&lt;=0,P14="-"))</formula>
    </cfRule>
  </conditionalFormatting>
  <conditionalFormatting sqref="P48:R64404">
    <cfRule type="expression" dxfId="21" priority="30" stopIfTrue="1">
      <formula>AND(P48&lt;&gt;"",OR(P48=0,P48="-"))</formula>
    </cfRule>
  </conditionalFormatting>
  <conditionalFormatting sqref="P24:R24 P26:R26">
    <cfRule type="expression" dxfId="20" priority="25" stopIfTrue="1">
      <formula>AND(P24&lt;&gt;"",OR(P24&lt;=0,P24="-"))</formula>
    </cfRule>
  </conditionalFormatting>
  <conditionalFormatting sqref="P25">
    <cfRule type="expression" dxfId="19" priority="24" stopIfTrue="1">
      <formula>AND(P25&lt;&gt;"",OR(P25&lt;=0,P25="-"))</formula>
    </cfRule>
  </conditionalFormatting>
  <conditionalFormatting sqref="R25">
    <cfRule type="expression" dxfId="18" priority="22" stopIfTrue="1">
      <formula>AND(R25&lt;&gt;"",OR(R25&lt;=0,R25="-"))</formula>
    </cfRule>
  </conditionalFormatting>
  <conditionalFormatting sqref="R35">
    <cfRule type="expression" dxfId="17" priority="18" stopIfTrue="1">
      <formula>AND(R35&lt;&gt;"",OR(R35&lt;=0,R35="-"))</formula>
    </cfRule>
  </conditionalFormatting>
  <conditionalFormatting sqref="Q25">
    <cfRule type="expression" dxfId="16" priority="23" stopIfTrue="1">
      <formula>AND(Q25&lt;&gt;"",OR(Q25&lt;=0,Q25="-"))</formula>
    </cfRule>
  </conditionalFormatting>
  <conditionalFormatting sqref="P34:R34 P36:R36">
    <cfRule type="expression" dxfId="15" priority="21" stopIfTrue="1">
      <formula>AND(P34&lt;&gt;"",OR(P34&lt;=0,P34="-"))</formula>
    </cfRule>
  </conditionalFormatting>
  <conditionalFormatting sqref="P35">
    <cfRule type="expression" dxfId="14" priority="20" stopIfTrue="1">
      <formula>AND(P35&lt;&gt;"",OR(P35&lt;=0,P35="-"))</formula>
    </cfRule>
  </conditionalFormatting>
  <conditionalFormatting sqref="Q35">
    <cfRule type="expression" dxfId="13" priority="19" stopIfTrue="1">
      <formula>AND(Q35&lt;&gt;"",OR(Q35&lt;=0,Q35="-"))</formula>
    </cfRule>
  </conditionalFormatting>
  <conditionalFormatting sqref="R41">
    <cfRule type="expression" dxfId="12" priority="10" stopIfTrue="1">
      <formula>AND(R41&lt;&gt;"",OR(R41&lt;=0,R41="-"))</formula>
    </cfRule>
  </conditionalFormatting>
  <conditionalFormatting sqref="P40:R40 P42:R42">
    <cfRule type="expression" dxfId="11" priority="13" stopIfTrue="1">
      <formula>AND(P40&lt;&gt;"",OR(P40&lt;=0,P40="-"))</formula>
    </cfRule>
  </conditionalFormatting>
  <conditionalFormatting sqref="P41">
    <cfRule type="expression" dxfId="10" priority="12" stopIfTrue="1">
      <formula>AND(P41&lt;&gt;"",OR(P41&lt;=0,P41="-"))</formula>
    </cfRule>
  </conditionalFormatting>
  <conditionalFormatting sqref="Q41">
    <cfRule type="expression" dxfId="9" priority="11" stopIfTrue="1">
      <formula>AND(Q41&lt;&gt;"",OR(Q41&lt;=0,Q41="-"))</formula>
    </cfRule>
  </conditionalFormatting>
  <conditionalFormatting sqref="R45">
    <cfRule type="expression" dxfId="8" priority="6" stopIfTrue="1">
      <formula>AND(R45&lt;&gt;"",OR(R45&lt;=0,R45="-"))</formula>
    </cfRule>
  </conditionalFormatting>
  <conditionalFormatting sqref="P44:R44 P46:R46">
    <cfRule type="expression" dxfId="7" priority="9" stopIfTrue="1">
      <formula>AND(P44&lt;&gt;"",OR(P44&lt;=0,P44="-"))</formula>
    </cfRule>
  </conditionalFormatting>
  <conditionalFormatting sqref="P45">
    <cfRule type="expression" dxfId="6" priority="8" stopIfTrue="1">
      <formula>AND(P45&lt;&gt;"",OR(P45&lt;=0,P45="-"))</formula>
    </cfRule>
  </conditionalFormatting>
  <conditionalFormatting sqref="Q45">
    <cfRule type="expression" dxfId="5" priority="7" stopIfTrue="1">
      <formula>AND(Q45&lt;&gt;"",OR(Q45&lt;=0,Q45="-"))</formula>
    </cfRule>
  </conditionalFormatting>
  <conditionalFormatting sqref="P29:R29 P31:R31">
    <cfRule type="expression" dxfId="4" priority="5" stopIfTrue="1">
      <formula>AND(P29&lt;&gt;"",OR(P29&lt;=0,P29="-"))</formula>
    </cfRule>
  </conditionalFormatting>
  <conditionalFormatting sqref="P30">
    <cfRule type="expression" dxfId="3" priority="4" stopIfTrue="1">
      <formula>AND(P30&lt;&gt;"",OR(P30&lt;=0,P30="-"))</formula>
    </cfRule>
  </conditionalFormatting>
  <conditionalFormatting sqref="Q30">
    <cfRule type="expression" dxfId="2" priority="3" stopIfTrue="1">
      <formula>AND(Q30&lt;&gt;"",OR(Q30&lt;=0,Q30="-"))</formula>
    </cfRule>
  </conditionalFormatting>
  <conditionalFormatting sqref="R30">
    <cfRule type="expression" dxfId="1" priority="2" stopIfTrue="1">
      <formula>AND(R30&lt;&gt;"",OR(R30&lt;=0,R30="-"))</formula>
    </cfRule>
  </conditionalFormatting>
  <conditionalFormatting sqref="P18:P21">
    <cfRule type="expression" dxfId="0" priority="1" stopIfTrue="1">
      <formula>AND(P18&lt;&gt;"",OR(P18&lt;=0,P18="-"))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ВЭС</vt:lpstr>
      <vt:lpstr>ЮЭС</vt:lpstr>
      <vt:lpstr>СЭС</vt:lpstr>
      <vt:lpstr>ЦЭС</vt:lpstr>
      <vt:lpstr>ВЭС!Область_печати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visyaschev_aa</dc:creator>
  <cp:lastModifiedBy>Висящев Алексей Александрович</cp:lastModifiedBy>
  <cp:lastPrinted>2014-02-11T09:11:22Z</cp:lastPrinted>
  <dcterms:created xsi:type="dcterms:W3CDTF">2011-03-04T06:04:26Z</dcterms:created>
  <dcterms:modified xsi:type="dcterms:W3CDTF">2017-03-31T06:29:16Z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